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anhav\Documents\Valmir ATUAL\Licitação Copeiragem Sede e Regionais\Licitação Copeiragem Sede e Regionais 2026\"/>
    </mc:Choice>
  </mc:AlternateContent>
  <xr:revisionPtr revIDLastSave="0" documentId="13_ncr:1_{15F36367-3768-48B8-8FBF-5DF419AD2DF8}" xr6:coauthVersionLast="47" xr6:coauthVersionMax="47" xr10:uidLastSave="{00000000-0000-0000-0000-000000000000}"/>
  <bookViews>
    <workbookView xWindow="-120" yWindow="-120" windowWidth="29040" windowHeight="15720" tabRatio="702" firstSheet="6" activeTab="16" xr2:uid="{034918C0-E422-4E8A-BE27-C2FACABC32BA}"/>
  </bookViews>
  <sheets>
    <sheet name="Encarregado" sheetId="27" r:id="rId1"/>
    <sheet name="Copeira Sede e CRLS" sheetId="23" r:id="rId2"/>
    <sheet name="Niteroi" sheetId="28" r:id="rId3"/>
    <sheet name="Nova Iguaçu" sheetId="31" r:id="rId4"/>
    <sheet name="Duque de Caxias" sheetId="32" r:id="rId5"/>
    <sheet name="Barra do Pirai" sheetId="33" r:id="rId6"/>
    <sheet name="Volta Redonda" sheetId="35" r:id="rId7"/>
    <sheet name="Angra dos Reis" sheetId="34" r:id="rId8"/>
    <sheet name="Petrópolis" sheetId="36" r:id="rId9"/>
    <sheet name="Nova Friburgo" sheetId="37" r:id="rId10"/>
    <sheet name="Macaé" sheetId="38" r:id="rId11"/>
    <sheet name="Campos dos Goytacazes" sheetId="39" r:id="rId12"/>
    <sheet name="Itaperuna" sheetId="40" r:id="rId13"/>
    <sheet name="Cabo Frio" sheetId="29" r:id="rId14"/>
    <sheet name="São Gonçalo" sheetId="30" r:id="rId15"/>
    <sheet name="Centro Cultural" sheetId="41" r:id="rId16"/>
    <sheet name="Quadro Resumo" sheetId="42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2" l="1"/>
  <c r="I127" i="41"/>
  <c r="H124" i="41"/>
  <c r="I114" i="41"/>
  <c r="I142" i="41" s="1"/>
  <c r="I99" i="41"/>
  <c r="H99" i="41"/>
  <c r="H94" i="41"/>
  <c r="H83" i="41"/>
  <c r="I63" i="41"/>
  <c r="H58" i="41"/>
  <c r="H44" i="41"/>
  <c r="H46" i="41" s="1"/>
  <c r="I34" i="41"/>
  <c r="I39" i="41" s="1"/>
  <c r="I33" i="41"/>
  <c r="I24" i="41"/>
  <c r="I27" i="41" s="1"/>
  <c r="I62" i="40"/>
  <c r="I127" i="40"/>
  <c r="H124" i="40"/>
  <c r="I114" i="40"/>
  <c r="I142" i="40" s="1"/>
  <c r="I99" i="40"/>
  <c r="H99" i="40"/>
  <c r="H94" i="40"/>
  <c r="H83" i="40"/>
  <c r="I63" i="40"/>
  <c r="H58" i="40"/>
  <c r="H44" i="40"/>
  <c r="H46" i="40" s="1"/>
  <c r="I34" i="40"/>
  <c r="I39" i="40" s="1"/>
  <c r="I33" i="40"/>
  <c r="I24" i="40"/>
  <c r="I27" i="40" s="1"/>
  <c r="I62" i="39"/>
  <c r="I127" i="39"/>
  <c r="H124" i="39"/>
  <c r="I114" i="39"/>
  <c r="I142" i="39" s="1"/>
  <c r="I99" i="39"/>
  <c r="H99" i="39"/>
  <c r="H94" i="39"/>
  <c r="H83" i="39"/>
  <c r="I63" i="39"/>
  <c r="H58" i="39"/>
  <c r="H44" i="39"/>
  <c r="H46" i="39" s="1"/>
  <c r="I33" i="39"/>
  <c r="I34" i="39" s="1"/>
  <c r="I24" i="39"/>
  <c r="I27" i="39" s="1"/>
  <c r="I127" i="38"/>
  <c r="H124" i="38"/>
  <c r="I114" i="38"/>
  <c r="I142" i="38" s="1"/>
  <c r="I99" i="38"/>
  <c r="H99" i="38"/>
  <c r="H94" i="38"/>
  <c r="H83" i="38"/>
  <c r="I63" i="38"/>
  <c r="H58" i="38"/>
  <c r="H44" i="38"/>
  <c r="H46" i="38" s="1"/>
  <c r="I34" i="38"/>
  <c r="I39" i="38" s="1"/>
  <c r="I33" i="38"/>
  <c r="I24" i="38"/>
  <c r="I27" i="38" s="1"/>
  <c r="I62" i="37"/>
  <c r="I127" i="37"/>
  <c r="H124" i="37"/>
  <c r="I114" i="37"/>
  <c r="I142" i="37" s="1"/>
  <c r="I99" i="37"/>
  <c r="H99" i="37"/>
  <c r="H94" i="37"/>
  <c r="H83" i="37"/>
  <c r="I63" i="37"/>
  <c r="H58" i="37"/>
  <c r="H44" i="37"/>
  <c r="H46" i="37" s="1"/>
  <c r="I34" i="37"/>
  <c r="I39" i="37" s="1"/>
  <c r="I33" i="37"/>
  <c r="I24" i="37"/>
  <c r="I27" i="37" s="1"/>
  <c r="I63" i="36"/>
  <c r="I62" i="36"/>
  <c r="I78" i="41" l="1"/>
  <c r="I89" i="41"/>
  <c r="I93" i="41"/>
  <c r="I82" i="41"/>
  <c r="I88" i="41"/>
  <c r="I94" i="41" s="1"/>
  <c r="I103" i="41" s="1"/>
  <c r="I105" i="41" s="1"/>
  <c r="I141" i="41" s="1"/>
  <c r="I92" i="41"/>
  <c r="I81" i="41"/>
  <c r="I45" i="41"/>
  <c r="I77" i="41"/>
  <c r="I91" i="41"/>
  <c r="I80" i="41"/>
  <c r="I44" i="41"/>
  <c r="I62" i="41"/>
  <c r="I66" i="41" s="1"/>
  <c r="I72" i="41" s="1"/>
  <c r="I138" i="41"/>
  <c r="I90" i="41"/>
  <c r="I79" i="41"/>
  <c r="I80" i="40"/>
  <c r="I44" i="40"/>
  <c r="I93" i="40"/>
  <c r="I82" i="40"/>
  <c r="I77" i="40"/>
  <c r="I92" i="40"/>
  <c r="I81" i="40"/>
  <c r="I45" i="40"/>
  <c r="I91" i="40"/>
  <c r="I90" i="40"/>
  <c r="I79" i="40"/>
  <c r="I138" i="40"/>
  <c r="I88" i="40"/>
  <c r="I89" i="40"/>
  <c r="I78" i="40"/>
  <c r="I66" i="40"/>
  <c r="I72" i="40" s="1"/>
  <c r="I66" i="39"/>
  <c r="I72" i="39" s="1"/>
  <c r="I39" i="39"/>
  <c r="I91" i="38"/>
  <c r="I44" i="38"/>
  <c r="I46" i="38" s="1"/>
  <c r="I70" i="38" s="1"/>
  <c r="I88" i="38"/>
  <c r="I93" i="38"/>
  <c r="I82" i="38"/>
  <c r="I92" i="38"/>
  <c r="I81" i="38"/>
  <c r="I45" i="38"/>
  <c r="I80" i="38"/>
  <c r="I79" i="38"/>
  <c r="I138" i="38"/>
  <c r="I77" i="38"/>
  <c r="I90" i="38"/>
  <c r="I89" i="38"/>
  <c r="I78" i="38"/>
  <c r="I66" i="38"/>
  <c r="I72" i="38" s="1"/>
  <c r="I45" i="37"/>
  <c r="I44" i="37"/>
  <c r="I46" i="37" s="1"/>
  <c r="I70" i="37" s="1"/>
  <c r="I92" i="37"/>
  <c r="I91" i="37"/>
  <c r="I80" i="37"/>
  <c r="I93" i="37"/>
  <c r="I82" i="37"/>
  <c r="I81" i="37"/>
  <c r="I90" i="37"/>
  <c r="I79" i="37"/>
  <c r="I88" i="37"/>
  <c r="I89" i="37"/>
  <c r="I78" i="37"/>
  <c r="I66" i="37"/>
  <c r="I72" i="37" s="1"/>
  <c r="I138" i="37"/>
  <c r="I77" i="37"/>
  <c r="I83" i="37" s="1"/>
  <c r="I140" i="37" s="1"/>
  <c r="I127" i="36"/>
  <c r="H124" i="36"/>
  <c r="I114" i="36"/>
  <c r="I142" i="36" s="1"/>
  <c r="I99" i="36"/>
  <c r="H99" i="36"/>
  <c r="H94" i="36"/>
  <c r="H83" i="36"/>
  <c r="H58" i="36"/>
  <c r="H44" i="36"/>
  <c r="H46" i="36" s="1"/>
  <c r="I34" i="36"/>
  <c r="I39" i="36" s="1"/>
  <c r="I24" i="36"/>
  <c r="I27" i="36" s="1"/>
  <c r="I62" i="35"/>
  <c r="I127" i="35"/>
  <c r="H124" i="35"/>
  <c r="I114" i="35"/>
  <c r="I142" i="35" s="1"/>
  <c r="I99" i="35"/>
  <c r="H99" i="35"/>
  <c r="H94" i="35"/>
  <c r="H83" i="35"/>
  <c r="I63" i="35"/>
  <c r="H58" i="35"/>
  <c r="H44" i="35"/>
  <c r="H46" i="35" s="1"/>
  <c r="I33" i="35"/>
  <c r="I24" i="35"/>
  <c r="I27" i="35" s="1"/>
  <c r="I62" i="34"/>
  <c r="I83" i="41" l="1"/>
  <c r="I140" i="41" s="1"/>
  <c r="I46" i="41"/>
  <c r="I94" i="40"/>
  <c r="I103" i="40" s="1"/>
  <c r="I105" i="40" s="1"/>
  <c r="I141" i="40" s="1"/>
  <c r="I46" i="40"/>
  <c r="I83" i="40"/>
  <c r="I140" i="40" s="1"/>
  <c r="I45" i="39"/>
  <c r="I89" i="39"/>
  <c r="I88" i="39"/>
  <c r="I93" i="39"/>
  <c r="I82" i="39"/>
  <c r="I78" i="39"/>
  <c r="I92" i="39"/>
  <c r="I81" i="39"/>
  <c r="I44" i="39"/>
  <c r="I46" i="39" s="1"/>
  <c r="I70" i="39" s="1"/>
  <c r="I91" i="39"/>
  <c r="I80" i="39"/>
  <c r="I77" i="39"/>
  <c r="I90" i="39"/>
  <c r="I79" i="39"/>
  <c r="I138" i="39"/>
  <c r="I94" i="38"/>
  <c r="I103" i="38" s="1"/>
  <c r="I105" i="38" s="1"/>
  <c r="I51" i="38" s="1"/>
  <c r="I53" i="38"/>
  <c r="I55" i="38"/>
  <c r="I57" i="38"/>
  <c r="I83" i="38"/>
  <c r="I140" i="38" s="1"/>
  <c r="I56" i="38"/>
  <c r="I50" i="38"/>
  <c r="I94" i="37"/>
  <c r="I103" i="37" s="1"/>
  <c r="I105" i="37" s="1"/>
  <c r="I54" i="37" s="1"/>
  <c r="I93" i="36"/>
  <c r="I89" i="36"/>
  <c r="I66" i="36"/>
  <c r="I72" i="36" s="1"/>
  <c r="I138" i="36"/>
  <c r="I82" i="36"/>
  <c r="I88" i="36"/>
  <c r="I92" i="36"/>
  <c r="I81" i="36"/>
  <c r="I45" i="36"/>
  <c r="I79" i="36"/>
  <c r="I78" i="36"/>
  <c r="I77" i="36"/>
  <c r="I91" i="36"/>
  <c r="I80" i="36"/>
  <c r="I44" i="36"/>
  <c r="I90" i="36"/>
  <c r="I34" i="35"/>
  <c r="I39" i="35" s="1"/>
  <c r="I127" i="34"/>
  <c r="H124" i="34"/>
  <c r="I114" i="34"/>
  <c r="I142" i="34" s="1"/>
  <c r="I99" i="34"/>
  <c r="H99" i="34"/>
  <c r="H94" i="34"/>
  <c r="H83" i="34"/>
  <c r="I63" i="34"/>
  <c r="H58" i="34"/>
  <c r="H44" i="34"/>
  <c r="H46" i="34" s="1"/>
  <c r="I34" i="34"/>
  <c r="I33" i="34"/>
  <c r="I39" i="34" s="1"/>
  <c r="I24" i="34"/>
  <c r="I27" i="34" s="1"/>
  <c r="I62" i="33"/>
  <c r="I127" i="33"/>
  <c r="H124" i="33"/>
  <c r="I114" i="33"/>
  <c r="I142" i="33" s="1"/>
  <c r="I99" i="33"/>
  <c r="H99" i="33"/>
  <c r="H94" i="33"/>
  <c r="H83" i="33"/>
  <c r="I63" i="33"/>
  <c r="H58" i="33"/>
  <c r="H44" i="33"/>
  <c r="H46" i="33" s="1"/>
  <c r="I34" i="33"/>
  <c r="I39" i="33" s="1"/>
  <c r="I33" i="33"/>
  <c r="I24" i="33"/>
  <c r="I27" i="33" s="1"/>
  <c r="I62" i="32"/>
  <c r="I127" i="32"/>
  <c r="H124" i="32"/>
  <c r="I114" i="32"/>
  <c r="I142" i="32" s="1"/>
  <c r="I99" i="32"/>
  <c r="H99" i="32"/>
  <c r="H94" i="32"/>
  <c r="H83" i="32"/>
  <c r="I63" i="32"/>
  <c r="H58" i="32"/>
  <c r="H44" i="32"/>
  <c r="H46" i="32" s="1"/>
  <c r="I34" i="32"/>
  <c r="I39" i="32" s="1"/>
  <c r="I24" i="32"/>
  <c r="I27" i="32" s="1"/>
  <c r="I62" i="31"/>
  <c r="I127" i="31"/>
  <c r="H124" i="31"/>
  <c r="I114" i="31"/>
  <c r="I142" i="31" s="1"/>
  <c r="I99" i="31"/>
  <c r="H99" i="31"/>
  <c r="H94" i="31"/>
  <c r="H83" i="31"/>
  <c r="I63" i="31"/>
  <c r="H58" i="31"/>
  <c r="H44" i="31"/>
  <c r="H46" i="31" s="1"/>
  <c r="I34" i="31"/>
  <c r="I39" i="31" s="1"/>
  <c r="I33" i="31"/>
  <c r="I24" i="31"/>
  <c r="I27" i="31" s="1"/>
  <c r="I62" i="30"/>
  <c r="I127" i="30"/>
  <c r="H124" i="30"/>
  <c r="I114" i="30"/>
  <c r="I142" i="30" s="1"/>
  <c r="I99" i="30"/>
  <c r="H99" i="30"/>
  <c r="H94" i="30"/>
  <c r="H83" i="30"/>
  <c r="I63" i="30"/>
  <c r="H58" i="30"/>
  <c r="H44" i="30"/>
  <c r="H46" i="30" s="1"/>
  <c r="I34" i="30"/>
  <c r="I39" i="30" s="1"/>
  <c r="I33" i="30"/>
  <c r="I24" i="30"/>
  <c r="I27" i="30" s="1"/>
  <c r="I62" i="29"/>
  <c r="I127" i="29"/>
  <c r="H124" i="29"/>
  <c r="I114" i="29"/>
  <c r="I142" i="29" s="1"/>
  <c r="I99" i="29"/>
  <c r="H99" i="29"/>
  <c r="H94" i="29"/>
  <c r="H83" i="29"/>
  <c r="I63" i="29"/>
  <c r="H58" i="29"/>
  <c r="H44" i="29"/>
  <c r="H46" i="29" s="1"/>
  <c r="I34" i="29"/>
  <c r="I39" i="29" s="1"/>
  <c r="I33" i="29"/>
  <c r="I24" i="29"/>
  <c r="I27" i="29" s="1"/>
  <c r="I52" i="38" l="1"/>
  <c r="I53" i="37"/>
  <c r="I70" i="41"/>
  <c r="I50" i="41"/>
  <c r="I57" i="41"/>
  <c r="I55" i="41"/>
  <c r="I54" i="41"/>
  <c r="I51" i="41"/>
  <c r="I56" i="41"/>
  <c r="I53" i="41"/>
  <c r="I52" i="41"/>
  <c r="I70" i="40"/>
  <c r="I50" i="40"/>
  <c r="I56" i="40"/>
  <c r="I52" i="40"/>
  <c r="I54" i="40"/>
  <c r="I51" i="40"/>
  <c r="I53" i="40"/>
  <c r="I57" i="40"/>
  <c r="I55" i="40"/>
  <c r="I94" i="39"/>
  <c r="I103" i="39" s="1"/>
  <c r="I105" i="39" s="1"/>
  <c r="I54" i="39" s="1"/>
  <c r="I83" i="39"/>
  <c r="I140" i="39" s="1"/>
  <c r="I141" i="38"/>
  <c r="I54" i="38"/>
  <c r="I58" i="38" s="1"/>
  <c r="I71" i="38" s="1"/>
  <c r="I73" i="38" s="1"/>
  <c r="I51" i="37"/>
  <c r="I141" i="37"/>
  <c r="I56" i="37"/>
  <c r="I55" i="37"/>
  <c r="I57" i="37"/>
  <c r="I52" i="37"/>
  <c r="I50" i="37"/>
  <c r="I94" i="36"/>
  <c r="I103" i="36" s="1"/>
  <c r="I105" i="36" s="1"/>
  <c r="I141" i="36" s="1"/>
  <c r="I46" i="36"/>
  <c r="I83" i="36"/>
  <c r="I140" i="36" s="1"/>
  <c r="I82" i="35"/>
  <c r="I93" i="35"/>
  <c r="I90" i="35"/>
  <c r="I77" i="35"/>
  <c r="I83" i="35" s="1"/>
  <c r="I140" i="35" s="1"/>
  <c r="I92" i="35"/>
  <c r="I81" i="35"/>
  <c r="I45" i="35"/>
  <c r="I89" i="35"/>
  <c r="I66" i="35"/>
  <c r="I72" i="35" s="1"/>
  <c r="I91" i="35"/>
  <c r="I80" i="35"/>
  <c r="I44" i="35"/>
  <c r="I79" i="35"/>
  <c r="I78" i="35"/>
  <c r="I138" i="35"/>
  <c r="I88" i="35"/>
  <c r="I91" i="34"/>
  <c r="I80" i="34"/>
  <c r="I44" i="34"/>
  <c r="I46" i="34" s="1"/>
  <c r="I70" i="34" s="1"/>
  <c r="I93" i="34"/>
  <c r="I82" i="34"/>
  <c r="I92" i="34"/>
  <c r="I81" i="34"/>
  <c r="I45" i="34"/>
  <c r="I90" i="34"/>
  <c r="I79" i="34"/>
  <c r="I88" i="34"/>
  <c r="I89" i="34"/>
  <c r="I78" i="34"/>
  <c r="I66" i="34"/>
  <c r="I72" i="34" s="1"/>
  <c r="I138" i="34"/>
  <c r="I77" i="34"/>
  <c r="I83" i="34" s="1"/>
  <c r="I140" i="34" s="1"/>
  <c r="I89" i="33"/>
  <c r="I66" i="33"/>
  <c r="I72" i="33" s="1"/>
  <c r="I90" i="33"/>
  <c r="I78" i="33"/>
  <c r="I93" i="33"/>
  <c r="I82" i="33"/>
  <c r="I92" i="33"/>
  <c r="I81" i="33"/>
  <c r="I45" i="33"/>
  <c r="I79" i="33"/>
  <c r="I88" i="33"/>
  <c r="I91" i="33"/>
  <c r="I80" i="33"/>
  <c r="I44" i="33"/>
  <c r="I46" i="33" s="1"/>
  <c r="I70" i="33" s="1"/>
  <c r="I77" i="33"/>
  <c r="I83" i="33" s="1"/>
  <c r="I140" i="33" s="1"/>
  <c r="I138" i="33"/>
  <c r="I93" i="32"/>
  <c r="I82" i="32"/>
  <c r="I77" i="32"/>
  <c r="I92" i="32"/>
  <c r="I81" i="32"/>
  <c r="I45" i="32"/>
  <c r="I91" i="32"/>
  <c r="I80" i="32"/>
  <c r="I44" i="32"/>
  <c r="I90" i="32"/>
  <c r="I88" i="32"/>
  <c r="I79" i="32"/>
  <c r="I89" i="32"/>
  <c r="I78" i="32"/>
  <c r="I66" i="32"/>
  <c r="I72" i="32" s="1"/>
  <c r="I138" i="32"/>
  <c r="I91" i="31"/>
  <c r="I80" i="31"/>
  <c r="I93" i="31"/>
  <c r="I82" i="31"/>
  <c r="I92" i="31"/>
  <c r="I81" i="31"/>
  <c r="I45" i="31"/>
  <c r="I44" i="31"/>
  <c r="I46" i="31" s="1"/>
  <c r="I70" i="31" s="1"/>
  <c r="I90" i="31"/>
  <c r="I79" i="31"/>
  <c r="I138" i="31"/>
  <c r="I88" i="31"/>
  <c r="I89" i="31"/>
  <c r="I78" i="31"/>
  <c r="I66" i="31"/>
  <c r="I72" i="31" s="1"/>
  <c r="I77" i="31"/>
  <c r="I82" i="30"/>
  <c r="I45" i="30"/>
  <c r="I78" i="30"/>
  <c r="I93" i="30"/>
  <c r="I92" i="30"/>
  <c r="I81" i="30"/>
  <c r="I66" i="30"/>
  <c r="I72" i="30" s="1"/>
  <c r="I91" i="30"/>
  <c r="I80" i="30"/>
  <c r="I44" i="30"/>
  <c r="I46" i="30" s="1"/>
  <c r="I70" i="30" s="1"/>
  <c r="I89" i="30"/>
  <c r="I138" i="30"/>
  <c r="I77" i="30"/>
  <c r="I90" i="30"/>
  <c r="I79" i="30"/>
  <c r="I88" i="30"/>
  <c r="I89" i="29"/>
  <c r="I138" i="29"/>
  <c r="I77" i="29"/>
  <c r="I82" i="29"/>
  <c r="I66" i="29"/>
  <c r="I72" i="29" s="1"/>
  <c r="I93" i="29"/>
  <c r="I92" i="29"/>
  <c r="I81" i="29"/>
  <c r="I45" i="29"/>
  <c r="I80" i="29"/>
  <c r="I44" i="29"/>
  <c r="I78" i="29"/>
  <c r="I91" i="29"/>
  <c r="I90" i="29"/>
  <c r="I88" i="29"/>
  <c r="I79" i="29"/>
  <c r="I62" i="28"/>
  <c r="I62" i="27"/>
  <c r="I94" i="30" l="1"/>
  <c r="I103" i="30" s="1"/>
  <c r="I105" i="30" s="1"/>
  <c r="I141" i="30" s="1"/>
  <c r="I94" i="29"/>
  <c r="I103" i="29" s="1"/>
  <c r="I105" i="29" s="1"/>
  <c r="I141" i="29" s="1"/>
  <c r="I51" i="39"/>
  <c r="I58" i="41"/>
  <c r="I71" i="41" s="1"/>
  <c r="I73" i="41" s="1"/>
  <c r="I58" i="40"/>
  <c r="I71" i="40" s="1"/>
  <c r="I73" i="40" s="1"/>
  <c r="I141" i="39"/>
  <c r="I53" i="39"/>
  <c r="I50" i="39"/>
  <c r="I57" i="39"/>
  <c r="I55" i="39"/>
  <c r="I56" i="39"/>
  <c r="I52" i="39"/>
  <c r="I139" i="38"/>
  <c r="I143" i="38" s="1"/>
  <c r="I58" i="37"/>
  <c r="I71" i="37" s="1"/>
  <c r="I73" i="37" s="1"/>
  <c r="I70" i="36"/>
  <c r="I50" i="36"/>
  <c r="I51" i="36"/>
  <c r="I55" i="36"/>
  <c r="I53" i="36"/>
  <c r="I57" i="36"/>
  <c r="I52" i="36"/>
  <c r="I54" i="36"/>
  <c r="I56" i="36"/>
  <c r="I46" i="35"/>
  <c r="I94" i="35"/>
  <c r="I103" i="35" s="1"/>
  <c r="I105" i="35" s="1"/>
  <c r="I141" i="35" s="1"/>
  <c r="I94" i="34"/>
  <c r="I103" i="34" s="1"/>
  <c r="I105" i="34" s="1"/>
  <c r="I141" i="34" s="1"/>
  <c r="I94" i="33"/>
  <c r="I103" i="33" s="1"/>
  <c r="I105" i="33" s="1"/>
  <c r="I83" i="32"/>
  <c r="I140" i="32" s="1"/>
  <c r="I46" i="32"/>
  <c r="I70" i="32" s="1"/>
  <c r="I94" i="32"/>
  <c r="I103" i="32" s="1"/>
  <c r="I105" i="32" s="1"/>
  <c r="I141" i="32" s="1"/>
  <c r="I94" i="31"/>
  <c r="I103" i="31" s="1"/>
  <c r="I105" i="31" s="1"/>
  <c r="I57" i="31" s="1"/>
  <c r="I83" i="31"/>
  <c r="I140" i="31" s="1"/>
  <c r="I54" i="30"/>
  <c r="I56" i="30"/>
  <c r="I55" i="30"/>
  <c r="I57" i="30"/>
  <c r="I83" i="30"/>
  <c r="I140" i="30" s="1"/>
  <c r="I52" i="30"/>
  <c r="I51" i="30"/>
  <c r="I53" i="30"/>
  <c r="I50" i="30"/>
  <c r="I83" i="29"/>
  <c r="I140" i="29" s="1"/>
  <c r="I46" i="29"/>
  <c r="I127" i="28"/>
  <c r="H124" i="28"/>
  <c r="I114" i="28"/>
  <c r="I142" i="28" s="1"/>
  <c r="I99" i="28"/>
  <c r="H99" i="28"/>
  <c r="H94" i="28"/>
  <c r="H83" i="28"/>
  <c r="I63" i="28"/>
  <c r="H58" i="28"/>
  <c r="H44" i="28"/>
  <c r="H46" i="28" s="1"/>
  <c r="I34" i="28"/>
  <c r="I39" i="28" s="1"/>
  <c r="I33" i="28"/>
  <c r="I24" i="28"/>
  <c r="I27" i="28" s="1"/>
  <c r="I139" i="41" l="1"/>
  <c r="I143" i="41" s="1"/>
  <c r="I139" i="40"/>
  <c r="I143" i="40" s="1"/>
  <c r="I58" i="39"/>
  <c r="I71" i="39" s="1"/>
  <c r="I73" i="39" s="1"/>
  <c r="I118" i="38"/>
  <c r="I119" i="38" s="1"/>
  <c r="I124" i="38" s="1"/>
  <c r="I134" i="38" s="1"/>
  <c r="I139" i="37"/>
  <c r="I143" i="37" s="1"/>
  <c r="I58" i="36"/>
  <c r="I71" i="36" s="1"/>
  <c r="I73" i="36" s="1"/>
  <c r="I70" i="35"/>
  <c r="I51" i="35"/>
  <c r="I53" i="35"/>
  <c r="I57" i="35"/>
  <c r="I54" i="35"/>
  <c r="I52" i="35"/>
  <c r="I56" i="35"/>
  <c r="I55" i="35"/>
  <c r="I50" i="35"/>
  <c r="I57" i="34"/>
  <c r="I50" i="34"/>
  <c r="I56" i="34"/>
  <c r="I52" i="34"/>
  <c r="I54" i="34"/>
  <c r="I55" i="34"/>
  <c r="I53" i="34"/>
  <c r="I51" i="34"/>
  <c r="I141" i="33"/>
  <c r="I51" i="33"/>
  <c r="I54" i="33"/>
  <c r="I56" i="33"/>
  <c r="I50" i="33"/>
  <c r="I57" i="33"/>
  <c r="I52" i="33"/>
  <c r="I53" i="33"/>
  <c r="I55" i="33"/>
  <c r="I54" i="32"/>
  <c r="I57" i="32"/>
  <c r="I51" i="32"/>
  <c r="I56" i="32"/>
  <c r="I53" i="32"/>
  <c r="I52" i="32"/>
  <c r="I55" i="32"/>
  <c r="I50" i="32"/>
  <c r="I53" i="31"/>
  <c r="I54" i="31"/>
  <c r="I56" i="31"/>
  <c r="I141" i="31"/>
  <c r="I52" i="31"/>
  <c r="I51" i="31"/>
  <c r="I50" i="31"/>
  <c r="I55" i="31"/>
  <c r="I58" i="30"/>
  <c r="I71" i="30" s="1"/>
  <c r="I73" i="30" s="1"/>
  <c r="I70" i="29"/>
  <c r="I50" i="29"/>
  <c r="I54" i="29"/>
  <c r="I51" i="29"/>
  <c r="I56" i="29"/>
  <c r="I55" i="29"/>
  <c r="I57" i="29"/>
  <c r="I53" i="29"/>
  <c r="I52" i="29"/>
  <c r="I91" i="28"/>
  <c r="I66" i="28"/>
  <c r="I72" i="28" s="1"/>
  <c r="I81" i="28"/>
  <c r="I45" i="28"/>
  <c r="I138" i="28"/>
  <c r="I93" i="28"/>
  <c r="I82" i="28"/>
  <c r="I88" i="28"/>
  <c r="I92" i="28"/>
  <c r="I80" i="28"/>
  <c r="I44" i="28"/>
  <c r="I46" i="28" s="1"/>
  <c r="I70" i="28" s="1"/>
  <c r="I90" i="28"/>
  <c r="I79" i="28"/>
  <c r="I89" i="28"/>
  <c r="I78" i="28"/>
  <c r="I77" i="28"/>
  <c r="I38" i="27"/>
  <c r="I118" i="41" l="1"/>
  <c r="I118" i="40"/>
  <c r="I139" i="39"/>
  <c r="I143" i="39" s="1"/>
  <c r="I125" i="38"/>
  <c r="I144" i="38" s="1"/>
  <c r="I145" i="38" s="1"/>
  <c r="D17" i="42" s="1"/>
  <c r="E17" i="42" s="1"/>
  <c r="I130" i="38"/>
  <c r="I118" i="37"/>
  <c r="I119" i="37" s="1"/>
  <c r="I124" i="37" s="1"/>
  <c r="I134" i="37" s="1"/>
  <c r="I139" i="36"/>
  <c r="I143" i="36" s="1"/>
  <c r="I58" i="35"/>
  <c r="I71" i="35" s="1"/>
  <c r="I73" i="35" s="1"/>
  <c r="I58" i="34"/>
  <c r="I71" i="34" s="1"/>
  <c r="I73" i="34" s="1"/>
  <c r="I58" i="33"/>
  <c r="I71" i="33" s="1"/>
  <c r="I73" i="33" s="1"/>
  <c r="I58" i="32"/>
  <c r="I71" i="32" s="1"/>
  <c r="I73" i="32" s="1"/>
  <c r="I58" i="31"/>
  <c r="I71" i="31" s="1"/>
  <c r="I73" i="31" s="1"/>
  <c r="I139" i="30"/>
  <c r="I143" i="30" s="1"/>
  <c r="I58" i="29"/>
  <c r="I71" i="29" s="1"/>
  <c r="I73" i="29" s="1"/>
  <c r="I94" i="28"/>
  <c r="I103" i="28" s="1"/>
  <c r="I105" i="28" s="1"/>
  <c r="I54" i="28" s="1"/>
  <c r="I83" i="28"/>
  <c r="I140" i="28" s="1"/>
  <c r="I50" i="28"/>
  <c r="I127" i="27"/>
  <c r="H124" i="27"/>
  <c r="I114" i="27"/>
  <c r="I142" i="27" s="1"/>
  <c r="I99" i="27"/>
  <c r="H99" i="27"/>
  <c r="H94" i="27"/>
  <c r="H83" i="27"/>
  <c r="I63" i="27"/>
  <c r="H58" i="27"/>
  <c r="H46" i="27"/>
  <c r="H44" i="27"/>
  <c r="I34" i="27"/>
  <c r="I39" i="27" s="1"/>
  <c r="I24" i="27"/>
  <c r="I27" i="27" s="1"/>
  <c r="I119" i="41" l="1"/>
  <c r="I124" i="41" s="1"/>
  <c r="I134" i="41" s="1"/>
  <c r="I119" i="40"/>
  <c r="I124" i="40" s="1"/>
  <c r="I134" i="40" s="1"/>
  <c r="I118" i="39"/>
  <c r="I119" i="39" s="1"/>
  <c r="I124" i="39" s="1"/>
  <c r="I134" i="39" s="1"/>
  <c r="I121" i="38"/>
  <c r="I122" i="38"/>
  <c r="I123" i="38"/>
  <c r="I125" i="37"/>
  <c r="I144" i="37" s="1"/>
  <c r="I145" i="37" s="1"/>
  <c r="D16" i="42" s="1"/>
  <c r="E16" i="42" s="1"/>
  <c r="I130" i="37"/>
  <c r="I118" i="36"/>
  <c r="I119" i="36" s="1"/>
  <c r="I124" i="36" s="1"/>
  <c r="I134" i="36" s="1"/>
  <c r="I139" i="35"/>
  <c r="I143" i="35" s="1"/>
  <c r="I139" i="34"/>
  <c r="I143" i="34" s="1"/>
  <c r="I139" i="33"/>
  <c r="I143" i="33" s="1"/>
  <c r="I139" i="32"/>
  <c r="I143" i="32" s="1"/>
  <c r="I139" i="31"/>
  <c r="I143" i="31" s="1"/>
  <c r="I118" i="30"/>
  <c r="I119" i="30" s="1"/>
  <c r="I124" i="30" s="1"/>
  <c r="I134" i="30" s="1"/>
  <c r="I139" i="29"/>
  <c r="I143" i="29" s="1"/>
  <c r="I141" i="28"/>
  <c r="I51" i="28"/>
  <c r="I55" i="28"/>
  <c r="I56" i="28"/>
  <c r="I53" i="28"/>
  <c r="I57" i="28"/>
  <c r="I52" i="28"/>
  <c r="I82" i="27"/>
  <c r="I92" i="27"/>
  <c r="I81" i="27"/>
  <c r="I45" i="27"/>
  <c r="I91" i="27"/>
  <c r="I80" i="27"/>
  <c r="I44" i="27"/>
  <c r="I90" i="27"/>
  <c r="I79" i="27"/>
  <c r="I88" i="27"/>
  <c r="I89" i="27"/>
  <c r="I78" i="27"/>
  <c r="I66" i="27"/>
  <c r="I72" i="27" s="1"/>
  <c r="I77" i="27"/>
  <c r="I83" i="27" s="1"/>
  <c r="I140" i="27" s="1"/>
  <c r="I93" i="27"/>
  <c r="I138" i="27"/>
  <c r="I63" i="23"/>
  <c r="I130" i="40" l="1"/>
  <c r="I58" i="28"/>
  <c r="I71" i="28" s="1"/>
  <c r="I73" i="28" s="1"/>
  <c r="I130" i="41"/>
  <c r="I125" i="41"/>
  <c r="I144" i="41" s="1"/>
  <c r="I145" i="41" s="1"/>
  <c r="D8" i="42" s="1"/>
  <c r="E8" i="42" s="1"/>
  <c r="I121" i="40"/>
  <c r="I122" i="40"/>
  <c r="I123" i="40"/>
  <c r="I125" i="40"/>
  <c r="I144" i="40" s="1"/>
  <c r="I145" i="40" s="1"/>
  <c r="D19" i="42" s="1"/>
  <c r="E19" i="42" s="1"/>
  <c r="I125" i="39"/>
  <c r="I144" i="39" s="1"/>
  <c r="I145" i="39" s="1"/>
  <c r="D18" i="42" s="1"/>
  <c r="E18" i="42" s="1"/>
  <c r="I130" i="39"/>
  <c r="I121" i="37"/>
  <c r="I123" i="37"/>
  <c r="I122" i="37"/>
  <c r="I125" i="36"/>
  <c r="I144" i="36" s="1"/>
  <c r="I145" i="36" s="1"/>
  <c r="D15" i="42" s="1"/>
  <c r="E15" i="42" s="1"/>
  <c r="I130" i="36"/>
  <c r="I118" i="35"/>
  <c r="I119" i="35" s="1"/>
  <c r="I124" i="35" s="1"/>
  <c r="I134" i="35" s="1"/>
  <c r="I118" i="34"/>
  <c r="I119" i="34" s="1"/>
  <c r="I124" i="34" s="1"/>
  <c r="I134" i="34" s="1"/>
  <c r="I118" i="33"/>
  <c r="I118" i="32"/>
  <c r="I118" i="31"/>
  <c r="I125" i="30"/>
  <c r="I144" i="30" s="1"/>
  <c r="I145" i="30" s="1"/>
  <c r="D21" i="42" s="1"/>
  <c r="E21" i="42" s="1"/>
  <c r="I130" i="30"/>
  <c r="I118" i="29"/>
  <c r="I139" i="28"/>
  <c r="I143" i="28" s="1"/>
  <c r="I46" i="27"/>
  <c r="I94" i="27"/>
  <c r="I103" i="27" s="1"/>
  <c r="I105" i="27" s="1"/>
  <c r="I141" i="27" s="1"/>
  <c r="I24" i="23"/>
  <c r="I27" i="23" s="1"/>
  <c r="I127" i="23"/>
  <c r="H124" i="23"/>
  <c r="I99" i="23"/>
  <c r="H99" i="23"/>
  <c r="H94" i="23"/>
  <c r="H83" i="23"/>
  <c r="H58" i="23"/>
  <c r="H44" i="23"/>
  <c r="H46" i="23" s="1"/>
  <c r="I33" i="23"/>
  <c r="I34" i="23" s="1"/>
  <c r="I121" i="41" l="1"/>
  <c r="I122" i="41"/>
  <c r="I123" i="41"/>
  <c r="I121" i="39"/>
  <c r="I122" i="39"/>
  <c r="I123" i="39"/>
  <c r="I121" i="36"/>
  <c r="I123" i="36"/>
  <c r="I122" i="36"/>
  <c r="I125" i="35"/>
  <c r="I144" i="35" s="1"/>
  <c r="I145" i="35" s="1"/>
  <c r="D13" i="42" s="1"/>
  <c r="E13" i="42" s="1"/>
  <c r="I130" i="35"/>
  <c r="I125" i="34"/>
  <c r="I144" i="34" s="1"/>
  <c r="I145" i="34" s="1"/>
  <c r="D14" i="42" s="1"/>
  <c r="E14" i="42" s="1"/>
  <c r="I130" i="34"/>
  <c r="I119" i="33"/>
  <c r="I124" i="33" s="1"/>
  <c r="I134" i="33" s="1"/>
  <c r="I119" i="32"/>
  <c r="I124" i="32" s="1"/>
  <c r="I134" i="32" s="1"/>
  <c r="I119" i="31"/>
  <c r="I124" i="31" s="1"/>
  <c r="I134" i="31" s="1"/>
  <c r="I121" i="30"/>
  <c r="I122" i="30"/>
  <c r="I123" i="30"/>
  <c r="I119" i="29"/>
  <c r="I124" i="29" s="1"/>
  <c r="I134" i="29" s="1"/>
  <c r="I118" i="28"/>
  <c r="I70" i="27"/>
  <c r="I50" i="27"/>
  <c r="I54" i="27"/>
  <c r="I53" i="27"/>
  <c r="I57" i="27"/>
  <c r="I52" i="27"/>
  <c r="I51" i="27"/>
  <c r="I56" i="27"/>
  <c r="I55" i="27"/>
  <c r="I39" i="23"/>
  <c r="I93" i="23" s="1"/>
  <c r="I44" i="23"/>
  <c r="I89" i="23"/>
  <c r="I78" i="23"/>
  <c r="I138" i="23"/>
  <c r="I121" i="35" l="1"/>
  <c r="I123" i="35"/>
  <c r="I122" i="35"/>
  <c r="I121" i="34"/>
  <c r="I122" i="34"/>
  <c r="I123" i="34"/>
  <c r="I130" i="33"/>
  <c r="I125" i="33"/>
  <c r="I144" i="33" s="1"/>
  <c r="I145" i="33" s="1"/>
  <c r="D12" i="42" s="1"/>
  <c r="E12" i="42" s="1"/>
  <c r="I125" i="32"/>
  <c r="I144" i="32" s="1"/>
  <c r="I145" i="32" s="1"/>
  <c r="D11" i="42" s="1"/>
  <c r="E11" i="42" s="1"/>
  <c r="I130" i="32"/>
  <c r="I130" i="31"/>
  <c r="I121" i="31" s="1"/>
  <c r="I125" i="31"/>
  <c r="I144" i="31" s="1"/>
  <c r="I145" i="31" s="1"/>
  <c r="D10" i="42" s="1"/>
  <c r="E10" i="42" s="1"/>
  <c r="I130" i="29"/>
  <c r="I125" i="29"/>
  <c r="I144" i="29" s="1"/>
  <c r="I145" i="29" s="1"/>
  <c r="D20" i="42" s="1"/>
  <c r="E20" i="42" s="1"/>
  <c r="I119" i="28"/>
  <c r="I124" i="28" s="1"/>
  <c r="I134" i="28" s="1"/>
  <c r="I58" i="27"/>
  <c r="I71" i="27" s="1"/>
  <c r="I73" i="27" s="1"/>
  <c r="I80" i="23"/>
  <c r="I45" i="23"/>
  <c r="I81" i="23"/>
  <c r="I92" i="23"/>
  <c r="I79" i="23"/>
  <c r="I91" i="23"/>
  <c r="I77" i="23"/>
  <c r="I88" i="23"/>
  <c r="I90" i="23"/>
  <c r="I82" i="23"/>
  <c r="I62" i="23"/>
  <c r="I66" i="23" s="1"/>
  <c r="I72" i="23" s="1"/>
  <c r="I46" i="23"/>
  <c r="I121" i="33" l="1"/>
  <c r="I122" i="33"/>
  <c r="I123" i="33"/>
  <c r="I121" i="32"/>
  <c r="I122" i="32"/>
  <c r="I123" i="32"/>
  <c r="I122" i="31"/>
  <c r="I123" i="31"/>
  <c r="I121" i="29"/>
  <c r="I123" i="29"/>
  <c r="I122" i="29"/>
  <c r="I130" i="28"/>
  <c r="I121" i="28" s="1"/>
  <c r="I125" i="28"/>
  <c r="I144" i="28" s="1"/>
  <c r="I145" i="28" s="1"/>
  <c r="D9" i="42" s="1"/>
  <c r="E9" i="42" s="1"/>
  <c r="I139" i="27"/>
  <c r="I143" i="27" s="1"/>
  <c r="I94" i="23"/>
  <c r="I103" i="23" s="1"/>
  <c r="I105" i="23" s="1"/>
  <c r="I141" i="23" s="1"/>
  <c r="I83" i="23"/>
  <c r="I140" i="23" s="1"/>
  <c r="I70" i="23"/>
  <c r="I122" i="28" l="1"/>
  <c r="I123" i="28"/>
  <c r="I118" i="27"/>
  <c r="I51" i="23"/>
  <c r="I52" i="23"/>
  <c r="I53" i="23"/>
  <c r="I56" i="23"/>
  <c r="I50" i="23"/>
  <c r="I54" i="23"/>
  <c r="I57" i="23"/>
  <c r="I55" i="23"/>
  <c r="I114" i="23"/>
  <c r="I142" i="23" s="1"/>
  <c r="I58" i="23" l="1"/>
  <c r="I71" i="23" s="1"/>
  <c r="I73" i="23" s="1"/>
  <c r="I139" i="23" s="1"/>
  <c r="I143" i="23" s="1"/>
  <c r="I118" i="23" s="1"/>
  <c r="I119" i="23" s="1"/>
  <c r="I124" i="23" s="1"/>
  <c r="I134" i="23" s="1"/>
  <c r="I119" i="27"/>
  <c r="I124" i="27" s="1"/>
  <c r="I134" i="27" s="1"/>
  <c r="I130" i="27" l="1"/>
  <c r="I123" i="27" s="1"/>
  <c r="I125" i="27"/>
  <c r="I144" i="27" s="1"/>
  <c r="I145" i="27" s="1"/>
  <c r="D6" i="42" s="1"/>
  <c r="E6" i="42" s="1"/>
  <c r="I130" i="23"/>
  <c r="I125" i="23"/>
  <c r="I144" i="23" s="1"/>
  <c r="I145" i="23" s="1"/>
  <c r="D7" i="42" s="1"/>
  <c r="E7" i="42" s="1"/>
  <c r="I121" i="27" l="1"/>
  <c r="I122" i="27"/>
  <c r="I123" i="23"/>
  <c r="I122" i="23"/>
  <c r="I121" i="23"/>
</calcChain>
</file>

<file path=xl/sharedStrings.xml><?xml version="1.0" encoding="utf-8"?>
<sst xmlns="http://schemas.openxmlformats.org/spreadsheetml/2006/main" count="3592" uniqueCount="210">
  <si>
    <t>FGTS</t>
  </si>
  <si>
    <t>A</t>
  </si>
  <si>
    <t>B</t>
  </si>
  <si>
    <t>C</t>
  </si>
  <si>
    <t>D</t>
  </si>
  <si>
    <t>Outros (especificar)</t>
  </si>
  <si>
    <t>%</t>
  </si>
  <si>
    <t>Salário Educação</t>
  </si>
  <si>
    <t>E</t>
  </si>
  <si>
    <t>F</t>
  </si>
  <si>
    <t>G</t>
  </si>
  <si>
    <t>INCRA</t>
  </si>
  <si>
    <t>H</t>
  </si>
  <si>
    <t>PIS</t>
  </si>
  <si>
    <t>COFINS</t>
  </si>
  <si>
    <t>C.3.</t>
  </si>
  <si>
    <t>Mão-de-obra vinculada à execução contratual (valor por empregado)</t>
  </si>
  <si>
    <t>Aviso Prévio Trabalhado</t>
  </si>
  <si>
    <t>Identificação do Serviço</t>
  </si>
  <si>
    <t>Unidade de Medida</t>
  </si>
  <si>
    <t>Classificação Brasileira de Ocupações (CBO)</t>
  </si>
  <si>
    <t>Categoria profissional (vinculada à execução contratual)</t>
  </si>
  <si>
    <t>Data base da categoria (dia/mês/ano)</t>
  </si>
  <si>
    <t xml:space="preserve">Adicional Periculosidade </t>
  </si>
  <si>
    <t>Adicional Insalubridade</t>
  </si>
  <si>
    <t>Adicional Noturno</t>
  </si>
  <si>
    <t>Adicional de Hora Noturna Reduzida</t>
  </si>
  <si>
    <t>SESC ou SESI</t>
  </si>
  <si>
    <t>Submódulo 2.3 - Benefícios Mensais e Diários</t>
  </si>
  <si>
    <t>-</t>
  </si>
  <si>
    <t>2.1</t>
  </si>
  <si>
    <t>2.2</t>
  </si>
  <si>
    <t>2.3</t>
  </si>
  <si>
    <t>Módulo 4 - Custo de Reposição do Profissional Ausente</t>
  </si>
  <si>
    <t>4.1</t>
  </si>
  <si>
    <t>4.2</t>
  </si>
  <si>
    <t xml:space="preserve">Uniformes </t>
  </si>
  <si>
    <t>Tributos</t>
  </si>
  <si>
    <t>Discrição dos Serviços (dados referente à contratação)</t>
  </si>
  <si>
    <t>Data de apresentação da proposta (dia/mês/ano):</t>
  </si>
  <si>
    <t>Municipio/UF</t>
  </si>
  <si>
    <t xml:space="preserve">Ano do Acordo, Convenção ou Dissídio Coletivo:                                                                             </t>
  </si>
  <si>
    <t>N° de meses de execução contratual</t>
  </si>
  <si>
    <t>Tipo de Serviços</t>
  </si>
  <si>
    <t>Quantidade total a contratar 
(em função da unidade de medida)</t>
  </si>
  <si>
    <t>Posto</t>
  </si>
  <si>
    <t>Mão-de-obra</t>
  </si>
  <si>
    <t>Mão-de-obra vinculada à execução contratual</t>
  </si>
  <si>
    <t>Dados complementares para composição dos custos referente à mão-de-obra</t>
  </si>
  <si>
    <t xml:space="preserve">Tipo de serviços (mesmo serviços com caracteristicas distintas) </t>
  </si>
  <si>
    <t xml:space="preserve">Salário Normativo da Categoria Profissional   </t>
  </si>
  <si>
    <t>Módulo 1 - Composição da Remuneração (Redação dada pela Instrução Normativa nº 7, de 2018)</t>
  </si>
  <si>
    <t>Composição da Remuneração</t>
  </si>
  <si>
    <t>Valor (R$)</t>
  </si>
  <si>
    <t xml:space="preserve">Salário Base  </t>
  </si>
  <si>
    <t>Gratificação por função</t>
  </si>
  <si>
    <t>MÓDULO 2:   ENCARGOS E BENEFÍCIOS ANUAIS, MENSAIS E DIÁRIOS</t>
  </si>
  <si>
    <t xml:space="preserve">Submódulo 2.1 – 13º (decimo terceiro) Salário, Férias e Adicional de Férias </t>
  </si>
  <si>
    <t>13º (decimo terceiro) Salário , Férias e Adicional de Férias</t>
  </si>
  <si>
    <t>Submódulo 2.2 – Encargos previdenciários (GPS), Fundo de Garantia por Tempo de Serviço (FGTS) e outras contribuiçoes:</t>
  </si>
  <si>
    <t>GPS, FGTS  e outras contribuições</t>
  </si>
  <si>
    <t xml:space="preserve">INSS                         </t>
  </si>
  <si>
    <t>SENAI - SENAC</t>
  </si>
  <si>
    <t xml:space="preserve">SEBRAE                      </t>
  </si>
  <si>
    <t xml:space="preserve"> Benefícios Mensais e Diários</t>
  </si>
  <si>
    <t>QUADRO-RESUMO –  MÓDULO 2 – Encargos e Benefícios Anuais, Mensais e Diários</t>
  </si>
  <si>
    <t>Encargos e Benefícios Anuais , Mensais e Diários</t>
  </si>
  <si>
    <t>13º (decimo terceiro) Salário , Adicional de Férias</t>
  </si>
  <si>
    <t xml:space="preserve"> Benefícios Mensais e Diários
</t>
  </si>
  <si>
    <t>MÓDULO 3:   PROVISÃO PARA RESCISÃO</t>
  </si>
  <si>
    <t>Provisão para rescisão</t>
  </si>
  <si>
    <t>Aviso prévio indenizado</t>
  </si>
  <si>
    <t>Incidência do FGTS sobre aviso prévio indenizado</t>
  </si>
  <si>
    <t>Multa do  FGTS e contribuição social sobre o Aviso Prévio Indenizado</t>
  </si>
  <si>
    <t>Incidência dos encargos do submódulo 2.2 sobre o aviso prévio Trabalhado</t>
  </si>
  <si>
    <t>Multa do FGTS e contribuição social sobre o aviso prévio Trabalhado</t>
  </si>
  <si>
    <t>MÓDULO 4:   CUSTO DE REPOSIÇÃO DO PROFISSIONAL AUSENTE</t>
  </si>
  <si>
    <t>Submódulo 4.1 – Ausências Legais</t>
  </si>
  <si>
    <t>Substitutos nas Ausências Legais</t>
  </si>
  <si>
    <t>Férias</t>
  </si>
  <si>
    <t>Ausências Legais</t>
  </si>
  <si>
    <t>Licença Paternidade</t>
  </si>
  <si>
    <t>Ausências por Acidente de Trabalho</t>
  </si>
  <si>
    <t>Afastamento Maternidade</t>
  </si>
  <si>
    <t>Submódulo 4.2 – Intrajornada</t>
  </si>
  <si>
    <t>Substitutos na Intrajornada</t>
  </si>
  <si>
    <t>Intervalo para repouso e Alimentação</t>
  </si>
  <si>
    <t>QUADRO-RESUMO –  MÓDULO 4 –  Custo de reposição de Profissional Ausente</t>
  </si>
  <si>
    <t>Custo de Reposição de Profissional Ausente</t>
  </si>
  <si>
    <t>MÓDULO 5:   INSUMOS DIVERSOS</t>
  </si>
  <si>
    <t>Insumos Diversos</t>
  </si>
  <si>
    <t>MÓDULO 6:   Custos Indiretos, Tributos e lucro</t>
  </si>
  <si>
    <t>Custos Indiretos, Tributos e Lucro</t>
  </si>
  <si>
    <t xml:space="preserve">C.1 </t>
  </si>
  <si>
    <t xml:space="preserve">C.2. </t>
  </si>
  <si>
    <t>ISS</t>
  </si>
  <si>
    <t>Total Impostos</t>
  </si>
  <si>
    <t>2. QUADRO RESUMO DO CUSTO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</si>
  <si>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</si>
  <si>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</si>
  <si>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</si>
  <si>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</si>
  <si>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Subtotal(A+B+C+D+E)</t>
  </si>
  <si>
    <t>Módulo 6 - Custos Indiretos, Tributos e Lucro</t>
  </si>
  <si>
    <t>TOTAL DO MÓDULO 1</t>
  </si>
  <si>
    <t>MÓDULO 1 - COMPOSIÇÃO DA REMUNERAÇÃO</t>
  </si>
  <si>
    <t>TOTAL SUBMÓDULO 2.1</t>
  </si>
  <si>
    <t>13 (Décimo-terceiro) salário (Percentual obrigatório conforme Anexo XII - IN 5/17)</t>
  </si>
  <si>
    <t>Férias e Adicional de Férias (Percentual obrigatório conforme Anexo XII - IN 5/17)</t>
  </si>
  <si>
    <t>Percentual Fixo - ACÓRDÃO TCU 6771/2011 - A opção pela utilização do percentual de 3% tem o intuito de não prejudicar nenhuma licitante.</t>
  </si>
  <si>
    <t>Previsto na CCT e possui caráter compulsório.</t>
  </si>
  <si>
    <t>TOTAL SUBMÓDULO 4.2</t>
  </si>
  <si>
    <t>TOTAL SUBMÓDULO 4.1</t>
  </si>
  <si>
    <t>TOTAL DO MÓDULO 3</t>
  </si>
  <si>
    <t>TOTAL SUBMÓDULO 2.2</t>
  </si>
  <si>
    <t>TOTAL SUBMÓDULO 2.3</t>
  </si>
  <si>
    <t>TOTAL SUBMÓDULO 2</t>
  </si>
  <si>
    <t>TOTAL MÓDULO 5</t>
  </si>
  <si>
    <t>TOTAL MÓDULO 6</t>
  </si>
  <si>
    <t>PREÇO TOTAL POR EMPREGADO</t>
  </si>
  <si>
    <t>a) Tributos % = To - ...........................................................................................................</t>
  </si>
  <si>
    <t>b) (Total dos Módulos 1, 2, 3, 4 e 5+ Custos indiretos + lucro)= Po = ...................................</t>
  </si>
  <si>
    <t>c) Po / (1 - To) = P1 = ..............................................................................</t>
  </si>
  <si>
    <t>Valor dos Tributos = P1 - Po</t>
  </si>
  <si>
    <t>COFINS - Aliquota São Paulo</t>
  </si>
  <si>
    <t>PIS - Aliquota São Paulo</t>
  </si>
  <si>
    <t>Recomendamos que os percentuais sejam extraídos dos percentuais encontrados nas planilhas pesquisadas para a formação da planilha
de custos e formação de preços seguindo as diretrizes da Instrução Normativa N. 73 de 05 de agosto de 2020 que trata da pesquisa de
preços.</t>
  </si>
  <si>
    <t xml:space="preserve">Custos Indiretos </t>
  </si>
  <si>
    <t xml:space="preserve">Lucro </t>
  </si>
  <si>
    <t>Transporte</t>
  </si>
  <si>
    <t>Com ajustes após publicação da Lei n° 13.467, de 2017.</t>
  </si>
  <si>
    <t>SAT (RAT X FAP)</t>
  </si>
  <si>
    <t xml:space="preserve">Licitação Nº: PGE-RJ nº </t>
  </si>
  <si>
    <r>
      <rPr>
        <b/>
        <sz val="12"/>
        <color theme="1"/>
        <rFont val="Avenir Next LT Pro Light"/>
        <family val="2"/>
      </rPr>
      <t>CATEGORIA PROFISSIONAL:</t>
    </r>
    <r>
      <rPr>
        <b/>
        <sz val="12"/>
        <color rgb="FFFF0000"/>
        <rFont val="Avenir Next LT Pro Light"/>
        <family val="2"/>
      </rPr>
      <t xml:space="preserve">   COPEIRA</t>
    </r>
  </si>
  <si>
    <t>5134-25</t>
  </si>
  <si>
    <t>Auxílio Refeição/Alimentação</t>
  </si>
  <si>
    <t>LOCALIDADE: RIO DE JANEIRO - SEDE E CRLS</t>
  </si>
  <si>
    <t>RJ001061/2025</t>
  </si>
  <si>
    <t>Benefício Social familiar</t>
  </si>
  <si>
    <t>Materiais e Equipamentos</t>
  </si>
  <si>
    <t>Equipamentos com Depreciação</t>
  </si>
  <si>
    <t>Insumos</t>
  </si>
  <si>
    <t xml:space="preserve">Outros (especificar) </t>
  </si>
  <si>
    <r>
      <rPr>
        <b/>
        <sz val="12"/>
        <color theme="1"/>
        <rFont val="Avenir Next LT Pro Light"/>
        <family val="2"/>
      </rPr>
      <t>CATEGORIA PROFISSIONAL:</t>
    </r>
    <r>
      <rPr>
        <b/>
        <sz val="12"/>
        <color rgb="FFFF0000"/>
        <rFont val="Avenir Next LT Pro Light"/>
        <family val="2"/>
      </rPr>
      <t xml:space="preserve">   ENCARREGADO</t>
    </r>
  </si>
  <si>
    <t>LOCALIDADE: RIO DE JANEIRO</t>
  </si>
  <si>
    <t xml:space="preserve">SERVIÇOS DE COPEIRAGEM </t>
  </si>
  <si>
    <t>SERVIÇOS E COPEIRAGEM</t>
  </si>
  <si>
    <t>ANEXO V - PLANILHA DE CUSTOS E FORMAÇÃO DE PREÇOS</t>
  </si>
  <si>
    <t>Equipamentos com Depreciação (Cafeteira Industrial 10L)</t>
  </si>
  <si>
    <t>Equipamentos com Depreciação (Cafeteira Industrial 3L)</t>
  </si>
  <si>
    <t>Niteroi</t>
  </si>
  <si>
    <t>RJ001105/2025</t>
  </si>
  <si>
    <t>Cabo Frio</t>
  </si>
  <si>
    <t>São Gonçalo / RJ</t>
  </si>
  <si>
    <t>Rio de Janeiro/RJ</t>
  </si>
  <si>
    <t>Niteroi/RJ</t>
  </si>
  <si>
    <t>Cabo Frio/RJ</t>
  </si>
  <si>
    <t>LOCALIDADE: NITERÓI - RJ</t>
  </si>
  <si>
    <t>LOCALIDADE: CABO FRIO/RJ</t>
  </si>
  <si>
    <t>LOCALIDADE: SÃO GONÇALO/RJ</t>
  </si>
  <si>
    <t>LOCALIDADE: NOVA IGUAÇU/RJ</t>
  </si>
  <si>
    <t>Nova Iguaçu/RJ</t>
  </si>
  <si>
    <t>RJ003282/2025</t>
  </si>
  <si>
    <t>LOCALIDADE: DUQUE DE CAXIAS/RJ</t>
  </si>
  <si>
    <t>Duque de Caxias/RJ</t>
  </si>
  <si>
    <t>RJ001510/2025</t>
  </si>
  <si>
    <t>LOCALIDADE: BARRA DO PIRAÍ/RJ</t>
  </si>
  <si>
    <t>Barra do Piraí/RJ</t>
  </si>
  <si>
    <t>RJ001424/2025</t>
  </si>
  <si>
    <t>LOCALIDADE: PETRÓPOLIS/RJ</t>
  </si>
  <si>
    <t>Petrópolis/RJ</t>
  </si>
  <si>
    <t>RJ001412/2025</t>
  </si>
  <si>
    <t>LOCALIDADE: NOVA FRIBURBO/RJ</t>
  </si>
  <si>
    <t>Nova Friburgo/RJ</t>
  </si>
  <si>
    <t>RJ001273/2025</t>
  </si>
  <si>
    <t>LOCALIDADE: MACAÉ/RJ</t>
  </si>
  <si>
    <t>Macaé/RJ</t>
  </si>
  <si>
    <t>RJ001253/2025</t>
  </si>
  <si>
    <t>LOCALIDADE: CAMPOS DOS GOYTACAZES/RJ</t>
  </si>
  <si>
    <t>Campos dos Goytacazes/RJ</t>
  </si>
  <si>
    <t>LOCALIDADE: ITAPERUNA/RJ</t>
  </si>
  <si>
    <t>Itaperuna/RJ</t>
  </si>
  <si>
    <t>LOCALIDADE: RIO DE JANEIRO - CENTRO CULTURAL</t>
  </si>
  <si>
    <t>Unitário</t>
  </si>
  <si>
    <t>Total</t>
  </si>
  <si>
    <t>Encarregado</t>
  </si>
  <si>
    <t>Sede e CRLS</t>
  </si>
  <si>
    <t>D. Caxias</t>
  </si>
  <si>
    <t>Nova Iguaçu</t>
  </si>
  <si>
    <t>B.Pirai</t>
  </si>
  <si>
    <t>V. Redonda</t>
  </si>
  <si>
    <t>A. dos Reis</t>
  </si>
  <si>
    <t>Petrópolis</t>
  </si>
  <si>
    <t>N. Friburgo</t>
  </si>
  <si>
    <t>Macaé</t>
  </si>
  <si>
    <t>Campos</t>
  </si>
  <si>
    <t>Itaperuna</t>
  </si>
  <si>
    <t>São Gonçalo</t>
  </si>
  <si>
    <t>Total Mensal</t>
  </si>
  <si>
    <t xml:space="preserve">Centro Cultural </t>
  </si>
  <si>
    <t>Quantidade</t>
  </si>
  <si>
    <t>Total 24 Meses</t>
  </si>
  <si>
    <t>RJ</t>
  </si>
  <si>
    <t>Volta Redonda/RJ</t>
  </si>
  <si>
    <t>LOCALIDADE: ANGRA DOS REIS/RJ</t>
  </si>
  <si>
    <t>LOCALIDADE: VOLTA REDONDA/RJ</t>
  </si>
  <si>
    <t>Angra dos Reis/RJ</t>
  </si>
  <si>
    <t>Planilhas de Custo e Formação de Preços Serviço de Copeiragem</t>
  </si>
  <si>
    <t xml:space="preserve">Quadro Resumo dos  Valores Estimados </t>
  </si>
  <si>
    <t xml:space="preserve">MODELO PARA CONSOLIDAÇÃO E APRESENTAÇÃO DE PROPOSTAS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</si>
</sst>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\-&quot;R$&quot;\ #,##0.00"/>
    <numFmt numFmtId="165" formatCode="_-&quot;R$&quot;\ * #,##0.00_-;\-&quot;R$&quot;\ * #,##0.00_-;_-&quot;R$&quot;\ * &quot;-&quot;??_-;_-@_-"/>
    <numFmt numFmtId="166" formatCode="0.000%"/>
    <numFmt numFmtId="167" formatCode="_-* #,##0.00_-;\-* #,##0.00_-;_-* &quot;-&quot;??_-;_-@"/>
    <numFmt numFmtId="168" formatCode="_(&quot;R$ &quot;* #,##0.00_);_(&quot;R$ &quot;* \(#,##0.00\);_(&quot;R$ 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venir Next LT Pro Light"/>
      <family val="2"/>
    </font>
    <font>
      <b/>
      <sz val="12"/>
      <color theme="1"/>
      <name val="Avenir Next LT Pro Light"/>
      <family val="2"/>
    </font>
    <font>
      <sz val="12"/>
      <name val="Avenir Next LT Pro Light"/>
      <family val="2"/>
    </font>
    <font>
      <b/>
      <sz val="12"/>
      <color theme="0"/>
      <name val="Avenir Next LT Pro Light"/>
      <family val="2"/>
    </font>
    <font>
      <sz val="12"/>
      <color theme="0"/>
      <name val="Avenir Next LT Pro Light"/>
      <family val="2"/>
    </font>
    <font>
      <b/>
      <sz val="12"/>
      <color rgb="FF0000CC"/>
      <name val="Avenir Next LT Pro Light"/>
      <family val="2"/>
    </font>
    <font>
      <b/>
      <sz val="12"/>
      <color rgb="FFFF0000"/>
      <name val="Avenir Next LT Pro Light"/>
      <family val="2"/>
    </font>
    <font>
      <b/>
      <sz val="12"/>
      <name val="Avenir Next LT Pro Light"/>
      <family val="2"/>
    </font>
    <font>
      <sz val="12"/>
      <color rgb="FFFF0000"/>
      <name val="Avenir Next LT Pro Light"/>
      <family val="2"/>
    </font>
    <font>
      <b/>
      <sz val="10"/>
      <color rgb="FFFF0000"/>
      <name val="Avenir Next LT Pro Light"/>
      <family val="2"/>
    </font>
    <font>
      <b/>
      <sz val="16"/>
      <color theme="0"/>
      <name val="Avenir Next LT Pro Light"/>
      <family val="2"/>
    </font>
    <font>
      <sz val="16"/>
      <color theme="0"/>
      <name val="Avenir Next LT Pro Light"/>
      <family val="2"/>
    </font>
    <font>
      <sz val="12"/>
      <color rgb="FFE63E10"/>
      <name val="Avenir Next LT Pro Light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rgb="FFADB9CA"/>
        <bgColor rgb="FFADB9CA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4" tint="0.39997558519241921"/>
        <bgColor rgb="FF9CC2E5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ill="0" applyBorder="0" applyAlignment="0" applyProtection="0"/>
    <xf numFmtId="0" fontId="2" fillId="0" borderId="0"/>
  </cellStyleXfs>
  <cellXfs count="229">
    <xf numFmtId="0" fontId="0" fillId="0" borderId="0" xfId="0"/>
    <xf numFmtId="0" fontId="3" fillId="3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14" fontId="3" fillId="6" borderId="0" xfId="0" applyNumberFormat="1" applyFont="1" applyFill="1" applyAlignment="1">
      <alignment horizontal="left" vertical="center" indent="1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2" applyNumberFormat="1" applyFont="1" applyFill="1" applyBorder="1" applyAlignment="1">
      <alignment vertical="center"/>
    </xf>
    <xf numFmtId="43" fontId="3" fillId="4" borderId="1" xfId="2" applyFont="1" applyFill="1" applyBorder="1" applyAlignment="1">
      <alignment vertical="center"/>
    </xf>
    <xf numFmtId="0" fontId="4" fillId="3" borderId="0" xfId="0" applyFont="1" applyFill="1" applyAlignment="1">
      <alignment vertical="center" wrapText="1"/>
    </xf>
    <xf numFmtId="43" fontId="4" fillId="7" borderId="1" xfId="2" applyFont="1" applyFill="1" applyBorder="1" applyAlignment="1">
      <alignment horizontal="center" vertical="center"/>
    </xf>
    <xf numFmtId="167" fontId="3" fillId="3" borderId="0" xfId="0" applyNumberFormat="1" applyFont="1" applyFill="1" applyAlignment="1">
      <alignment vertical="center"/>
    </xf>
    <xf numFmtId="168" fontId="3" fillId="6" borderId="0" xfId="0" applyNumberFormat="1" applyFont="1" applyFill="1" applyAlignment="1">
      <alignment vertical="center"/>
    </xf>
    <xf numFmtId="0" fontId="4" fillId="7" borderId="5" xfId="0" applyFont="1" applyFill="1" applyBorder="1" applyAlignment="1">
      <alignment horizontal="center" vertical="center"/>
    </xf>
    <xf numFmtId="168" fontId="4" fillId="7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10" fontId="3" fillId="6" borderId="5" xfId="0" applyNumberFormat="1" applyFont="1" applyFill="1" applyBorder="1" applyAlignment="1">
      <alignment horizontal="center" vertical="center"/>
    </xf>
    <xf numFmtId="43" fontId="3" fillId="6" borderId="5" xfId="2" applyFont="1" applyFill="1" applyBorder="1" applyAlignment="1">
      <alignment vertical="center"/>
    </xf>
    <xf numFmtId="43" fontId="4" fillId="7" borderId="5" xfId="2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0" fontId="3" fillId="4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0" fontId="4" fillId="7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0" fontId="4" fillId="4" borderId="0" xfId="0" applyNumberFormat="1" applyFont="1" applyFill="1" applyAlignment="1">
      <alignment horizontal="center" vertical="center"/>
    </xf>
    <xf numFmtId="168" fontId="4" fillId="4" borderId="0" xfId="0" applyNumberFormat="1" applyFont="1" applyFill="1" applyAlignment="1">
      <alignment vertical="center"/>
    </xf>
    <xf numFmtId="43" fontId="3" fillId="4" borderId="5" xfId="2" applyFont="1" applyFill="1" applyBorder="1" applyAlignment="1">
      <alignment horizontal="right" vertical="center"/>
    </xf>
    <xf numFmtId="43" fontId="4" fillId="7" borderId="5" xfId="2" applyFont="1" applyFill="1" applyBorder="1" applyAlignment="1">
      <alignment horizontal="right" vertical="center"/>
    </xf>
    <xf numFmtId="166" fontId="3" fillId="4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3" fontId="3" fillId="0" borderId="5" xfId="2" applyFont="1" applyBorder="1" applyAlignment="1">
      <alignment vertical="center"/>
    </xf>
    <xf numFmtId="43" fontId="3" fillId="4" borderId="5" xfId="2" applyFont="1" applyFill="1" applyBorder="1" applyAlignment="1">
      <alignment vertical="center"/>
    </xf>
    <xf numFmtId="10" fontId="3" fillId="4" borderId="6" xfId="0" applyNumberFormat="1" applyFont="1" applyFill="1" applyBorder="1" applyAlignment="1">
      <alignment horizontal="center" vertical="center"/>
    </xf>
    <xf numFmtId="43" fontId="3" fillId="6" borderId="6" xfId="2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43" fontId="3" fillId="10" borderId="18" xfId="2" applyFont="1" applyFill="1" applyBorder="1" applyAlignment="1">
      <alignment vertical="center"/>
    </xf>
    <xf numFmtId="43" fontId="3" fillId="10" borderId="20" xfId="2" applyFont="1" applyFill="1" applyBorder="1" applyAlignment="1">
      <alignment vertical="center"/>
    </xf>
    <xf numFmtId="10" fontId="4" fillId="10" borderId="24" xfId="0" applyNumberFormat="1" applyFont="1" applyFill="1" applyBorder="1" applyAlignment="1">
      <alignment horizontal="center" vertical="center"/>
    </xf>
    <xf numFmtId="43" fontId="4" fillId="5" borderId="25" xfId="2" applyFont="1" applyFill="1" applyBorder="1" applyAlignment="1">
      <alignment vertical="center"/>
    </xf>
    <xf numFmtId="10" fontId="4" fillId="7" borderId="8" xfId="0" applyNumberFormat="1" applyFont="1" applyFill="1" applyBorder="1" applyAlignment="1">
      <alignment horizontal="center" vertical="center"/>
    </xf>
    <xf numFmtId="43" fontId="4" fillId="7" borderId="8" xfId="2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165" fontId="3" fillId="3" borderId="0" xfId="1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168" fontId="4" fillId="7" borderId="8" xfId="0" applyNumberFormat="1" applyFont="1" applyFill="1" applyBorder="1" applyAlignment="1">
      <alignment horizontal="center" vertical="center"/>
    </xf>
    <xf numFmtId="43" fontId="4" fillId="7" borderId="4" xfId="2" applyFont="1" applyFill="1" applyBorder="1" applyAlignment="1">
      <alignment vertical="center"/>
    </xf>
    <xf numFmtId="10" fontId="3" fillId="6" borderId="6" xfId="0" applyNumberFormat="1" applyFont="1" applyFill="1" applyBorder="1" applyAlignment="1">
      <alignment horizontal="center" vertical="center"/>
    </xf>
    <xf numFmtId="10" fontId="10" fillId="13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7" borderId="8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/>
    </xf>
    <xf numFmtId="168" fontId="4" fillId="16" borderId="8" xfId="0" applyNumberFormat="1" applyFont="1" applyFill="1" applyBorder="1" applyAlignment="1">
      <alignment horizontal="center" vertical="center"/>
    </xf>
    <xf numFmtId="10" fontId="3" fillId="3" borderId="0" xfId="0" applyNumberFormat="1" applyFont="1" applyFill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43" fontId="4" fillId="16" borderId="5" xfId="2" applyFont="1" applyFill="1" applyBorder="1" applyAlignment="1">
      <alignment vertical="center"/>
    </xf>
    <xf numFmtId="43" fontId="4" fillId="18" borderId="5" xfId="2" applyFont="1" applyFill="1" applyBorder="1" applyAlignment="1">
      <alignment vertical="center"/>
    </xf>
    <xf numFmtId="0" fontId="4" fillId="15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0" fontId="4" fillId="15" borderId="0" xfId="0" applyNumberFormat="1" applyFont="1" applyFill="1" applyAlignment="1">
      <alignment horizontal="center" vertical="center"/>
    </xf>
    <xf numFmtId="43" fontId="4" fillId="15" borderId="0" xfId="2" applyFont="1" applyFill="1" applyBorder="1" applyAlignment="1">
      <alignment vertical="center"/>
    </xf>
    <xf numFmtId="0" fontId="12" fillId="15" borderId="26" xfId="0" applyFont="1" applyFill="1" applyBorder="1" applyAlignment="1">
      <alignment vertical="center"/>
    </xf>
    <xf numFmtId="0" fontId="12" fillId="15" borderId="30" xfId="0" applyFont="1" applyFill="1" applyBorder="1" applyAlignment="1">
      <alignment vertical="center"/>
    </xf>
    <xf numFmtId="10" fontId="12" fillId="15" borderId="27" xfId="0" applyNumberFormat="1" applyFont="1" applyFill="1" applyBorder="1" applyAlignment="1">
      <alignment vertical="center"/>
    </xf>
    <xf numFmtId="0" fontId="12" fillId="15" borderId="28" xfId="0" applyFont="1" applyFill="1" applyBorder="1" applyAlignment="1">
      <alignment vertical="center"/>
    </xf>
    <xf numFmtId="0" fontId="12" fillId="15" borderId="0" xfId="0" applyFont="1" applyFill="1" applyAlignment="1">
      <alignment vertical="center"/>
    </xf>
    <xf numFmtId="0" fontId="12" fillId="15" borderId="31" xfId="0" applyFont="1" applyFill="1" applyBorder="1" applyAlignment="1">
      <alignment vertical="center"/>
    </xf>
    <xf numFmtId="43" fontId="12" fillId="15" borderId="31" xfId="0" applyNumberFormat="1" applyFont="1" applyFill="1" applyBorder="1" applyAlignment="1">
      <alignment vertical="center"/>
    </xf>
    <xf numFmtId="0" fontId="12" fillId="15" borderId="14" xfId="0" applyFont="1" applyFill="1" applyBorder="1" applyAlignment="1">
      <alignment vertical="center"/>
    </xf>
    <xf numFmtId="43" fontId="12" fillId="15" borderId="29" xfId="0" applyNumberFormat="1" applyFont="1" applyFill="1" applyBorder="1" applyAlignment="1">
      <alignment vertical="center"/>
    </xf>
    <xf numFmtId="10" fontId="3" fillId="4" borderId="17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vertical="center"/>
    </xf>
    <xf numFmtId="10" fontId="9" fillId="4" borderId="0" xfId="0" applyNumberFormat="1" applyFont="1" applyFill="1" applyAlignment="1">
      <alignment horizontal="center" vertical="center"/>
    </xf>
    <xf numFmtId="43" fontId="3" fillId="8" borderId="5" xfId="2" applyFont="1" applyFill="1" applyBorder="1" applyAlignment="1">
      <alignment vertical="center"/>
    </xf>
    <xf numFmtId="10" fontId="3" fillId="3" borderId="0" xfId="0" applyNumberFormat="1" applyFont="1" applyFill="1" applyAlignment="1">
      <alignment vertical="center" wrapText="1"/>
    </xf>
    <xf numFmtId="0" fontId="4" fillId="19" borderId="5" xfId="0" applyFont="1" applyFill="1" applyBorder="1" applyAlignment="1">
      <alignment horizontal="center" vertical="center" wrapText="1"/>
    </xf>
    <xf numFmtId="164" fontId="4" fillId="20" borderId="5" xfId="0" applyNumberFormat="1" applyFont="1" applyFill="1" applyBorder="1" applyAlignment="1">
      <alignment horizontal="center" vertical="center"/>
    </xf>
    <xf numFmtId="14" fontId="3" fillId="8" borderId="5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2" fontId="11" fillId="3" borderId="0" xfId="0" applyNumberFormat="1" applyFont="1" applyFill="1" applyAlignment="1">
      <alignment vertical="center" wrapText="1"/>
    </xf>
    <xf numFmtId="0" fontId="14" fillId="12" borderId="0" xfId="0" applyFont="1" applyFill="1" applyAlignment="1">
      <alignment vertical="center"/>
    </xf>
    <xf numFmtId="0" fontId="14" fillId="12" borderId="0" xfId="0" applyFont="1" applyFill="1" applyAlignment="1">
      <alignment horizontal="left" vertical="center"/>
    </xf>
    <xf numFmtId="0" fontId="14" fillId="12" borderId="0" xfId="0" applyFont="1" applyFill="1" applyAlignment="1">
      <alignment horizontal="center" vertical="center"/>
    </xf>
    <xf numFmtId="165" fontId="9" fillId="3" borderId="0" xfId="1" applyFont="1" applyFill="1" applyAlignment="1">
      <alignment vertical="center"/>
    </xf>
    <xf numFmtId="10" fontId="10" fillId="13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3" fillId="6" borderId="2" xfId="0" applyFont="1" applyFill="1" applyBorder="1" applyAlignment="1">
      <alignment horizontal="left" vertical="center" indent="1"/>
    </xf>
    <xf numFmtId="10" fontId="15" fillId="4" borderId="5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44" fontId="16" fillId="21" borderId="2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4" borderId="2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4" fillId="7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10" borderId="19" xfId="0" applyFont="1" applyFill="1" applyBorder="1" applyAlignment="1">
      <alignment horizontal="left" vertical="center" indent="1"/>
    </xf>
    <xf numFmtId="0" fontId="3" fillId="10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3" fillId="10" borderId="21" xfId="0" applyFont="1" applyFill="1" applyBorder="1" applyAlignment="1">
      <alignment horizontal="right" vertical="center" wrapText="1" indent="1"/>
    </xf>
    <xf numFmtId="0" fontId="3" fillId="10" borderId="22" xfId="0" applyFont="1" applyFill="1" applyBorder="1" applyAlignment="1">
      <alignment horizontal="right" vertical="center" wrapText="1" indent="1"/>
    </xf>
    <xf numFmtId="0" fontId="3" fillId="10" borderId="23" xfId="0" applyFont="1" applyFill="1" applyBorder="1" applyAlignment="1">
      <alignment horizontal="right" vertical="center" wrapText="1" indent="1"/>
    </xf>
    <xf numFmtId="0" fontId="12" fillId="15" borderId="15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3" fillId="10" borderId="16" xfId="0" applyFont="1" applyFill="1" applyBorder="1" applyAlignment="1">
      <alignment horizontal="left" vertical="center" indent="1"/>
    </xf>
    <xf numFmtId="0" fontId="3" fillId="10" borderId="17" xfId="0" applyFont="1" applyFill="1" applyBorder="1" applyAlignment="1">
      <alignment horizontal="left" vertical="center" indent="1"/>
    </xf>
    <xf numFmtId="0" fontId="3" fillId="4" borderId="17" xfId="0" applyFont="1" applyFill="1" applyBorder="1" applyAlignment="1">
      <alignment horizontal="left" vertical="center" indent="1"/>
    </xf>
    <xf numFmtId="165" fontId="11" fillId="2" borderId="32" xfId="1" applyFont="1" applyFill="1" applyBorder="1" applyAlignment="1">
      <alignment horizontal="left" vertical="center" wrapText="1"/>
    </xf>
    <xf numFmtId="165" fontId="11" fillId="2" borderId="0" xfId="1" applyFont="1" applyFill="1" applyAlignment="1">
      <alignment horizontal="left" vertical="center" wrapText="1"/>
    </xf>
    <xf numFmtId="0" fontId="4" fillId="17" borderId="1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4" fillId="16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vertical="center"/>
    </xf>
    <xf numFmtId="0" fontId="3" fillId="13" borderId="4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inden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/>
    </xf>
    <xf numFmtId="0" fontId="4" fillId="16" borderId="9" xfId="0" applyFont="1" applyFill="1" applyBorder="1" applyAlignment="1">
      <alignment horizontal="left" vertical="center"/>
    </xf>
    <xf numFmtId="0" fontId="5" fillId="13" borderId="10" xfId="0" applyFont="1" applyFill="1" applyBorder="1" applyAlignment="1">
      <alignment vertical="center"/>
    </xf>
    <xf numFmtId="0" fontId="5" fillId="13" borderId="7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11" xfId="0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4" fillId="18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8" borderId="2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165" fontId="11" fillId="3" borderId="0" xfId="1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vertical="center"/>
    </xf>
    <xf numFmtId="0" fontId="3" fillId="6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14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/>
    </xf>
    <xf numFmtId="0" fontId="13" fillId="22" borderId="0" xfId="0" applyFont="1" applyFill="1" applyAlignment="1">
      <alignment horizontal="center" vertical="center"/>
    </xf>
    <xf numFmtId="0" fontId="14" fillId="12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16" fillId="21" borderId="19" xfId="0" applyFont="1" applyFill="1" applyBorder="1" applyAlignment="1">
      <alignment horizontal="center" vertical="center"/>
    </xf>
    <xf numFmtId="0" fontId="16" fillId="21" borderId="1" xfId="0" applyFont="1" applyFill="1" applyBorder="1" applyAlignment="1">
      <alignment horizontal="center" vertical="center"/>
    </xf>
    <xf numFmtId="0" fontId="16" fillId="11" borderId="37" xfId="0" applyFont="1" applyFill="1" applyBorder="1" applyAlignment="1">
      <alignment horizontal="center" vertical="center"/>
    </xf>
    <xf numFmtId="0" fontId="16" fillId="11" borderId="24" xfId="0" applyFont="1" applyFill="1" applyBorder="1" applyAlignment="1">
      <alignment horizontal="center" vertical="center"/>
    </xf>
    <xf numFmtId="0" fontId="17" fillId="24" borderId="39" xfId="0" applyFont="1" applyFill="1" applyBorder="1" applyAlignment="1">
      <alignment horizontal="center" vertical="center"/>
    </xf>
    <xf numFmtId="0" fontId="17" fillId="24" borderId="40" xfId="0" applyFont="1" applyFill="1" applyBorder="1" applyAlignment="1">
      <alignment horizontal="center" vertical="center"/>
    </xf>
    <xf numFmtId="0" fontId="17" fillId="24" borderId="41" xfId="0" applyFont="1" applyFill="1" applyBorder="1" applyAlignment="1">
      <alignment horizontal="center" vertical="center"/>
    </xf>
    <xf numFmtId="0" fontId="17" fillId="24" borderId="42" xfId="0" applyFont="1" applyFill="1" applyBorder="1" applyAlignment="1">
      <alignment horizontal="center"/>
    </xf>
    <xf numFmtId="0" fontId="17" fillId="24" borderId="38" xfId="0" applyFont="1" applyFill="1" applyBorder="1" applyAlignment="1">
      <alignment horizontal="center"/>
    </xf>
    <xf numFmtId="0" fontId="17" fillId="24" borderId="43" xfId="0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2 3" xfId="4" xr:uid="{363B0494-3E30-41D6-BA17-C0273C4F41E7}"/>
    <cellStyle name="Porcentagem 4" xfId="3" xr:uid="{CD98A766-AFDC-44E6-B6C7-C773694E8E2A}"/>
    <cellStyle name="Vírgula" xfId="2" builtinId="3"/>
  </cellStyles>
  <dxfs count="0"/>
  <tableStyles count="0" defaultTableStyle="TableStyleMedium2" defaultPivotStyle="PivotStyleLight16"/>
  <colors>
    <mruColors>
      <color rgb="FFE3F311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o Borges" id="{79C84044-0CFD-4334-9DBA-1B805BB7A835}" userId="79c8cd11c3139e47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62" dT="2023-04-24T19:37:07.49" personId="{79C84044-0CFD-4334-9DBA-1B805BB7A835}" id="{9D65C13A-2D87-4E65-8EAD-72D6132A9F67}">
    <text xml:space="preserve">Em alguns trechos, como entre Planaltina de Goiás e a Rodoviária do Plano Piloto, o valor chega a R$ 8,85. Veja preços abaixo das viagens entre as regiões e Brasília: </text>
    <extLst>
      <x:ext xmlns:xltc2="http://schemas.microsoft.com/office/spreadsheetml/2020/threadedcomments2" uri="{F7C98A9C-CBB3-438F-8F68-D28B6AF4A901}">
        <xltc2:checksum>1438826799</xltc2:checksum>
        <xltc2:hyperlink startIndex="30" length="10" url="https://g1.globo.com/go/goias/cidade/planaltina/"/>
        <xltc2:hyperlink startIndex="157" length="8" url="https://g1.globo.com/df/distrito-federal/cidade/brasilia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6083-CDBF-4C1D-8986-0DA385B61D0A}">
  <sheetPr>
    <tabColor theme="5" tint="-0.249977111117893"/>
    <pageSetUpPr fitToPage="1"/>
  </sheetPr>
  <dimension ref="B1:AA147"/>
  <sheetViews>
    <sheetView zoomScale="90" zoomScaleNormal="90" workbookViewId="0">
      <selection activeCell="AD13" sqref="AD1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143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144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202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137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145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 xml:space="preserve">SERVIÇOS DE COPEIRAGEM 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2161.4499999999998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 xml:space="preserve">SERVIÇOS DE COPEIRAGEM 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v>2161.4499999999998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f>(1730.75*0.3)</f>
        <v>519.22500000000002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2680.6749999999997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223.38958333333329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297.8229925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521.21257583333329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649.01465001666656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81.126831252083321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97.352197502499976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48.676098751249988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32.450732500833325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19.470439500499996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6.4901465001666656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259.6058600066666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1194.1869560306664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(9.4*2*22)-(0.06*I33)</f>
        <v>283.91300000000001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800.51300000000003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521.21257583333329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1194.1869560306664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800.51300000000003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2515.9125318639994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11.17841475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0.8846227499999999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4.2890799999999993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52.112321999999992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19.16682625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85.781599999999997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173.41286574999998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24.823050499999994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14.904552999999998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0.75058899999999984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1.2063037499999998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1.5011779999999997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43.185674249999991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43.185674249999991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43.185674249999991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/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/>
    </row>
    <row r="112" spans="2:15" x14ac:dyDescent="0.25">
      <c r="B112" s="28" t="s">
        <v>4</v>
      </c>
      <c r="C112" s="105" t="s">
        <v>140</v>
      </c>
      <c r="D112" s="106"/>
      <c r="E112" s="106"/>
      <c r="F112" s="106"/>
      <c r="G112" s="106"/>
      <c r="H112" s="107"/>
      <c r="I112" s="40"/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61.65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273.74180359319996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574.85778754571982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44.994342429686881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207.66619582932404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346.11032638220678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598.77086464121658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1447.3704557801364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6323.4356630029179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598.77086464121658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2680.6749999999997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2515.9125318639994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173.41286574999998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43.185674249999991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61.65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5474.8360718639988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1447.3704557801364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6922.2065276441353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D58F-55F8-4B32-87CC-D23A7330076E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172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173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174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(5.5*2*22)-(0.06*I39)</f>
        <v>138.155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654.755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654.755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1762.2849093599998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736.57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825.09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222.89847546799999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468.08679848279991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36.637335622901141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169.09539518262065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281.82565863770111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487.55838944322295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1178.5436633940228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5148.954783310799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487.55838944322295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1762.2849093599998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825.09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4457.9695093599994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1178.5436633940228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5636.513172754022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986F-FA2E-42D8-A6CD-CC440D2989E0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175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176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177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v>0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516.6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516.6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1624.1299093600001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678.07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759.03000000000009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212.68772546800002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446.64422348280004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34.959016944740235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161.34930897572414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268.9155149595403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465.2238408800049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1124.555789830805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4913.0864583108005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465.2238408800049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1624.1299093600001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759.03000000000009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4253.7545093600002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1124.555789830805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5378.3102991908054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FB57-E12F-4D47-860C-EF60A19BCD1F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178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179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177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(3.5*2*22)-(0.06*I39)</f>
        <v>50.155000000000001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566.755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566.755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1674.2849093599998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521.21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16.54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605.24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207.505975468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435.76254848279996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34.107304013705743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157.41832621710341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262.36387702850573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453.88950725931409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1097.1580312101141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4793.3880333107991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453.88950725931409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1674.2849093599998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605.24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4150.1195093599999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1097.1580312101141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5247.2775405701141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A6C4-FD4D-494F-952D-86E6676A499A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180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181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177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(5*2*22)-(0.06*I39)</f>
        <v>116.155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632.755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632.755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1740.2849093599998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521.01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16.54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605.04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210.79597546799997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442.67154848279989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34.648074128648268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159.91418828606893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266.52364714344822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461.08590955816544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1114.5534335089653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4869.3870333107989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461.08590955816544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1740.2849093599998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605.04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4215.9195093599992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1114.5534335089653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5330.4729428689643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14F0-0AE6-46DE-8721-C87FE617DD6B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158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156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151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(5*2*22)-(0.06*I39)</f>
        <v>116.155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632.755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632.755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1740.2849093599998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942.19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1023.1500000000001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231.70147546800001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486.57309848280005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38.084265507958612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175.77353311365516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292.95588852275858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506.81368714437212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1225.0882610951721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5352.3040833107998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506.81368714437212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1740.2849093599998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1023.1500000000001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4634.0295093599998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1225.0882610951721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5859.1177704551719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A2A6-45DC-48E5-A5E3-13C28F986EAC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159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153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151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(5.55*2*22)-(0.06*I39)</f>
        <v>140.35499999999999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656.95500000000004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656.95500000000004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1764.4849093600001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1072.1500000000001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1153.1100000000001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239.40947546799998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502.7598984828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39.351212634395402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181.62098138951723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302.7016356491954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523.67382967310823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1265.8432036239083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5530.3588833107997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523.67382967310823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1764.4849093600001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1153.1100000000001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4788.1895093599996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1265.8432036239083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6054.0327129839079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7C73-03F1-440C-A5C4-D2DF94B48D00}">
  <sheetPr>
    <tabColor theme="5" tint="-0.249977111117893"/>
    <pageSetUpPr fitToPage="1"/>
  </sheetPr>
  <dimension ref="B1:AA147"/>
  <sheetViews>
    <sheetView topLeftCell="A13" zoomScale="90" zoomScaleNormal="90" workbookViewId="0">
      <selection activeCell="AF15" sqref="AF15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182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154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137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18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(9.4*2*22)-(0.06*I39)</f>
        <v>309.755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826.35500000000002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826.35500000000002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1933.8849093599999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1743.14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23.75</v>
      </c>
    </row>
    <row r="112" spans="2:15" x14ac:dyDescent="0.25">
      <c r="B112" s="28" t="s">
        <v>4</v>
      </c>
      <c r="C112" s="105" t="s">
        <v>148</v>
      </c>
      <c r="D112" s="106"/>
      <c r="E112" s="106"/>
      <c r="F112" s="106"/>
      <c r="G112" s="106"/>
      <c r="H112" s="107"/>
      <c r="I112" s="40">
        <v>7.09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1835.63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282.00547546799999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592.21149848280004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46.35262412864828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213.93518828606898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356.5586471434483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616.84645955816632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1491.0634335089662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6514.3264833108005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616.84645955816632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1933.8849093599999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1835.63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5640.1095093599997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1491.0634335089662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7131.1729428689659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5B45-D51D-491A-B603-BC345E34F3C9}">
  <dimension ref="B2:E23"/>
  <sheetViews>
    <sheetView tabSelected="1" workbookViewId="0">
      <selection activeCell="I20" sqref="I20"/>
    </sheetView>
  </sheetViews>
  <sheetFormatPr defaultRowHeight="15" x14ac:dyDescent="0.25"/>
  <cols>
    <col min="2" max="3" width="18" customWidth="1"/>
    <col min="4" max="4" width="15.5703125" customWidth="1"/>
    <col min="5" max="5" width="21.42578125" customWidth="1"/>
  </cols>
  <sheetData>
    <row r="2" spans="2:5" ht="15.75" thickBot="1" x14ac:dyDescent="0.3"/>
    <row r="3" spans="2:5" ht="21" customHeight="1" x14ac:dyDescent="0.25">
      <c r="B3" s="223" t="s">
        <v>207</v>
      </c>
      <c r="C3" s="224"/>
      <c r="D3" s="224"/>
      <c r="E3" s="225"/>
    </row>
    <row r="4" spans="2:5" ht="19.5" thickBot="1" x14ac:dyDescent="0.35">
      <c r="B4" s="226" t="s">
        <v>208</v>
      </c>
      <c r="C4" s="227"/>
      <c r="D4" s="227"/>
      <c r="E4" s="228"/>
    </row>
    <row r="5" spans="2:5" ht="31.5" customHeight="1" thickBot="1" x14ac:dyDescent="0.3">
      <c r="B5" s="116" t="s">
        <v>45</v>
      </c>
      <c r="C5" s="117" t="s">
        <v>200</v>
      </c>
      <c r="D5" s="117" t="s">
        <v>183</v>
      </c>
      <c r="E5" s="118" t="s">
        <v>184</v>
      </c>
    </row>
    <row r="6" spans="2:5" x14ac:dyDescent="0.25">
      <c r="B6" s="110" t="s">
        <v>185</v>
      </c>
      <c r="C6" s="112">
        <v>1</v>
      </c>
      <c r="D6" s="114">
        <f>ROUND(Encarregado!I145,2)</f>
        <v>6922.21</v>
      </c>
      <c r="E6" s="114">
        <f>D6</f>
        <v>6922.21</v>
      </c>
    </row>
    <row r="7" spans="2:5" x14ac:dyDescent="0.25">
      <c r="B7" s="111" t="s">
        <v>186</v>
      </c>
      <c r="C7" s="113">
        <v>16</v>
      </c>
      <c r="D7" s="115">
        <f>ROUND('Copeira Sede e CRLS'!I145,2)</f>
        <v>6567.01</v>
      </c>
      <c r="E7" s="115">
        <f>D7*C7</f>
        <v>105072.16</v>
      </c>
    </row>
    <row r="8" spans="2:5" x14ac:dyDescent="0.25">
      <c r="B8" s="111" t="s">
        <v>199</v>
      </c>
      <c r="C8" s="113">
        <v>2</v>
      </c>
      <c r="D8" s="115">
        <f>ROUND('Centro Cultural'!I145,2)</f>
        <v>7131.17</v>
      </c>
      <c r="E8" s="115">
        <f>D8*C8</f>
        <v>14262.34</v>
      </c>
    </row>
    <row r="9" spans="2:5" x14ac:dyDescent="0.25">
      <c r="B9" s="111" t="s">
        <v>150</v>
      </c>
      <c r="C9" s="113">
        <v>1</v>
      </c>
      <c r="D9" s="115">
        <f>ROUND(Niteroi!I145,2)</f>
        <v>6346.28</v>
      </c>
      <c r="E9" s="115">
        <f>D9</f>
        <v>6346.28</v>
      </c>
    </row>
    <row r="10" spans="2:5" x14ac:dyDescent="0.25">
      <c r="B10" s="111" t="s">
        <v>188</v>
      </c>
      <c r="C10" s="113">
        <v>1</v>
      </c>
      <c r="D10" s="115">
        <f>'Nova Iguaçu'!I145</f>
        <v>5772.7361612597697</v>
      </c>
      <c r="E10" s="115">
        <f t="shared" ref="E10:E21" si="0">D10</f>
        <v>5772.7361612597697</v>
      </c>
    </row>
    <row r="11" spans="2:5" x14ac:dyDescent="0.25">
      <c r="B11" s="111" t="s">
        <v>187</v>
      </c>
      <c r="C11" s="113">
        <v>1</v>
      </c>
      <c r="D11" s="115">
        <f>ROUND('Duque de Caxias'!I145,2)</f>
        <v>6041.57</v>
      </c>
      <c r="E11" s="115">
        <f t="shared" si="0"/>
        <v>6041.57</v>
      </c>
    </row>
    <row r="12" spans="2:5" x14ac:dyDescent="0.25">
      <c r="B12" s="111" t="s">
        <v>189</v>
      </c>
      <c r="C12" s="113">
        <v>1</v>
      </c>
      <c r="D12" s="115">
        <f>ROUND('Barra do Pirai'!I145,2)</f>
        <v>5413.15</v>
      </c>
      <c r="E12" s="115">
        <f t="shared" si="0"/>
        <v>5413.15</v>
      </c>
    </row>
    <row r="13" spans="2:5" x14ac:dyDescent="0.25">
      <c r="B13" s="111" t="s">
        <v>190</v>
      </c>
      <c r="C13" s="113">
        <v>1</v>
      </c>
      <c r="D13" s="115">
        <f>'Volta Redonda'!I145</f>
        <v>5941.1878853977014</v>
      </c>
      <c r="E13" s="115">
        <f t="shared" si="0"/>
        <v>5941.1878853977014</v>
      </c>
    </row>
    <row r="14" spans="2:5" x14ac:dyDescent="0.25">
      <c r="B14" s="111" t="s">
        <v>191</v>
      </c>
      <c r="C14" s="113">
        <v>1</v>
      </c>
      <c r="D14" s="115">
        <f>ROUND('Angra dos Reis'!I145,2)</f>
        <v>5196.3100000000004</v>
      </c>
      <c r="E14" s="115">
        <f t="shared" si="0"/>
        <v>5196.3100000000004</v>
      </c>
    </row>
    <row r="15" spans="2:5" x14ac:dyDescent="0.25">
      <c r="B15" s="111" t="s">
        <v>192</v>
      </c>
      <c r="C15" s="113">
        <v>1</v>
      </c>
      <c r="D15" s="115">
        <f>ROUND(Petrópolis!I145,2)</f>
        <v>5528.22</v>
      </c>
      <c r="E15" s="115">
        <f t="shared" si="0"/>
        <v>5528.22</v>
      </c>
    </row>
    <row r="16" spans="2:5" x14ac:dyDescent="0.25">
      <c r="B16" s="111" t="s">
        <v>193</v>
      </c>
      <c r="C16" s="113">
        <v>1</v>
      </c>
      <c r="D16" s="115">
        <f>ROUND('Nova Friburgo'!I145,2)</f>
        <v>5636.51</v>
      </c>
      <c r="E16" s="115">
        <f t="shared" si="0"/>
        <v>5636.51</v>
      </c>
    </row>
    <row r="17" spans="2:5" x14ac:dyDescent="0.25">
      <c r="B17" s="111" t="s">
        <v>194</v>
      </c>
      <c r="C17" s="113">
        <v>1</v>
      </c>
      <c r="D17" s="115">
        <f>ROUND(Macaé!I145,2)</f>
        <v>5378.31</v>
      </c>
      <c r="E17" s="115">
        <f t="shared" si="0"/>
        <v>5378.31</v>
      </c>
    </row>
    <row r="18" spans="2:5" x14ac:dyDescent="0.25">
      <c r="B18" s="111" t="s">
        <v>195</v>
      </c>
      <c r="C18" s="113">
        <v>1</v>
      </c>
      <c r="D18" s="115">
        <f>ROUND('Campos dos Goytacazes'!I145,2)</f>
        <v>5247.28</v>
      </c>
      <c r="E18" s="115">
        <f t="shared" si="0"/>
        <v>5247.28</v>
      </c>
    </row>
    <row r="19" spans="2:5" x14ac:dyDescent="0.25">
      <c r="B19" s="111" t="s">
        <v>196</v>
      </c>
      <c r="C19" s="113">
        <v>1</v>
      </c>
      <c r="D19" s="115">
        <f>ROUND(Itaperuna!I145,2)</f>
        <v>5330.47</v>
      </c>
      <c r="E19" s="115">
        <f t="shared" si="0"/>
        <v>5330.47</v>
      </c>
    </row>
    <row r="20" spans="2:5" x14ac:dyDescent="0.25">
      <c r="B20" s="111" t="s">
        <v>152</v>
      </c>
      <c r="C20" s="113">
        <v>1</v>
      </c>
      <c r="D20" s="115">
        <f>ROUND('Cabo Frio'!I145,2)</f>
        <v>5859.12</v>
      </c>
      <c r="E20" s="115">
        <f t="shared" si="0"/>
        <v>5859.12</v>
      </c>
    </row>
    <row r="21" spans="2:5" x14ac:dyDescent="0.25">
      <c r="B21" s="111" t="s">
        <v>197</v>
      </c>
      <c r="C21" s="113">
        <v>1</v>
      </c>
      <c r="D21" s="115">
        <f>ROUND('São Gonçalo'!I145,2)</f>
        <v>6054.03</v>
      </c>
      <c r="E21" s="115">
        <f t="shared" si="0"/>
        <v>6054.03</v>
      </c>
    </row>
    <row r="22" spans="2:5" ht="30.75" customHeight="1" x14ac:dyDescent="0.25">
      <c r="B22" s="219" t="s">
        <v>198</v>
      </c>
      <c r="C22" s="220"/>
      <c r="D22" s="220"/>
      <c r="E22" s="119">
        <v>200001.89</v>
      </c>
    </row>
    <row r="23" spans="2:5" ht="31.5" customHeight="1" thickBot="1" x14ac:dyDescent="0.3">
      <c r="B23" s="221" t="s">
        <v>201</v>
      </c>
      <c r="C23" s="222"/>
      <c r="D23" s="222"/>
      <c r="E23" s="119">
        <f>ROUND(E22*24,2)</f>
        <v>4800045.3600000003</v>
      </c>
    </row>
  </sheetData>
  <mergeCells count="4">
    <mergeCell ref="B22:D22"/>
    <mergeCell ref="B23:D23"/>
    <mergeCell ref="B3:E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4645-7649-4883-B64E-C3B14ABE7497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136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154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137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18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(9.4*2*22)-(0.06*I39)</f>
        <v>309.755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826.35500000000002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826.35500000000002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1933.8849093599999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1300.3599999999999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21.66</v>
      </c>
    </row>
    <row r="112" spans="2:15" x14ac:dyDescent="0.25">
      <c r="B112" s="28" t="s">
        <v>4</v>
      </c>
      <c r="C112" s="105" t="s">
        <v>148</v>
      </c>
      <c r="D112" s="106"/>
      <c r="E112" s="106"/>
      <c r="F112" s="106"/>
      <c r="G112" s="106"/>
      <c r="H112" s="107"/>
      <c r="I112" s="40">
        <v>5.76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1389.43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259.69547546799998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545.36049848280004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42.685578151636776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197.01036069986205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328.35060116643677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568.04654001793551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1373.1025139687356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5998.9654833107998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568.04654001793551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1933.8849093599999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1389.43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5193.9095093599999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1373.1025139687356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6567.0120233287353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C12:H12"/>
    <mergeCell ref="C13:H13"/>
    <mergeCell ref="B4:I4"/>
    <mergeCell ref="B5:I5"/>
    <mergeCell ref="B7:I7"/>
    <mergeCell ref="B9:I9"/>
    <mergeCell ref="B30:I30"/>
    <mergeCell ref="B31:I31"/>
    <mergeCell ref="C24:H24"/>
    <mergeCell ref="C25:H25"/>
    <mergeCell ref="C26:H26"/>
    <mergeCell ref="B21:I21"/>
    <mergeCell ref="B18:C18"/>
    <mergeCell ref="D18:F18"/>
    <mergeCell ref="G18:I18"/>
    <mergeCell ref="B19:C19"/>
    <mergeCell ref="D19:F19"/>
    <mergeCell ref="G19:I19"/>
    <mergeCell ref="B22:I22"/>
    <mergeCell ref="B23:I23"/>
    <mergeCell ref="C27:H27"/>
    <mergeCell ref="C28:H28"/>
    <mergeCell ref="B42:I42"/>
    <mergeCell ref="C45:G45"/>
    <mergeCell ref="C46:G46"/>
    <mergeCell ref="B48:I48"/>
    <mergeCell ref="C35:H35"/>
    <mergeCell ref="C36:H36"/>
    <mergeCell ref="C37:H37"/>
    <mergeCell ref="C38:H38"/>
    <mergeCell ref="C39:H39"/>
    <mergeCell ref="B41:I41"/>
    <mergeCell ref="C82:G82"/>
    <mergeCell ref="L66:V66"/>
    <mergeCell ref="C61:H61"/>
    <mergeCell ref="C62:H62"/>
    <mergeCell ref="C63:H63"/>
    <mergeCell ref="C64:H64"/>
    <mergeCell ref="L64:Y64"/>
    <mergeCell ref="C32:H32"/>
    <mergeCell ref="C33:H33"/>
    <mergeCell ref="C34:H34"/>
    <mergeCell ref="C54:G54"/>
    <mergeCell ref="C55:G55"/>
    <mergeCell ref="C56:G56"/>
    <mergeCell ref="C57:G57"/>
    <mergeCell ref="C58:G58"/>
    <mergeCell ref="B60:I60"/>
    <mergeCell ref="C49:G49"/>
    <mergeCell ref="C50:G50"/>
    <mergeCell ref="C51:G51"/>
    <mergeCell ref="C52:G52"/>
    <mergeCell ref="C53:G53"/>
    <mergeCell ref="K52:X52"/>
    <mergeCell ref="C43:G43"/>
    <mergeCell ref="C44:G44"/>
    <mergeCell ref="J118:X118"/>
    <mergeCell ref="C119:G119"/>
    <mergeCell ref="C120:G120"/>
    <mergeCell ref="C117:G117"/>
    <mergeCell ref="C108:H108"/>
    <mergeCell ref="C109:H109"/>
    <mergeCell ref="C111:H111"/>
    <mergeCell ref="C97:G97"/>
    <mergeCell ref="C102:H102"/>
    <mergeCell ref="C103:H103"/>
    <mergeCell ref="C98:G98"/>
    <mergeCell ref="C99:G99"/>
    <mergeCell ref="B101:I101"/>
    <mergeCell ref="C140:H140"/>
    <mergeCell ref="B136:I136"/>
    <mergeCell ref="C121:E121"/>
    <mergeCell ref="F121:G121"/>
    <mergeCell ref="C125:G125"/>
    <mergeCell ref="B134:C134"/>
    <mergeCell ref="C118:G118"/>
    <mergeCell ref="C104:H104"/>
    <mergeCell ref="C105:H105"/>
    <mergeCell ref="B107:I107"/>
    <mergeCell ref="C113:H113"/>
    <mergeCell ref="C114:H114"/>
    <mergeCell ref="B116:I116"/>
    <mergeCell ref="B1:I1"/>
    <mergeCell ref="B3:I3"/>
    <mergeCell ref="B6:I6"/>
    <mergeCell ref="B11:I11"/>
    <mergeCell ref="C14:H14"/>
    <mergeCell ref="C15:H15"/>
    <mergeCell ref="B17:I17"/>
    <mergeCell ref="C137:H137"/>
    <mergeCell ref="C138:H138"/>
    <mergeCell ref="C78:G78"/>
    <mergeCell ref="C79:G79"/>
    <mergeCell ref="C80:G80"/>
    <mergeCell ref="C81:G81"/>
    <mergeCell ref="C83:G83"/>
    <mergeCell ref="C70:H70"/>
    <mergeCell ref="C76:G76"/>
    <mergeCell ref="C69:H69"/>
    <mergeCell ref="C65:H65"/>
    <mergeCell ref="B66:H66"/>
    <mergeCell ref="B68:I68"/>
    <mergeCell ref="C71:H71"/>
    <mergeCell ref="C72:H72"/>
    <mergeCell ref="B73:H73"/>
    <mergeCell ref="B75:I75"/>
    <mergeCell ref="B85:I85"/>
    <mergeCell ref="B86:I86"/>
    <mergeCell ref="C77:G77"/>
    <mergeCell ref="C141:H141"/>
    <mergeCell ref="B143:H143"/>
    <mergeCell ref="C144:H144"/>
    <mergeCell ref="C145:H145"/>
    <mergeCell ref="J121:L121"/>
    <mergeCell ref="C122:E122"/>
    <mergeCell ref="F122:G122"/>
    <mergeCell ref="C123:E123"/>
    <mergeCell ref="F123:G123"/>
    <mergeCell ref="C124:G124"/>
    <mergeCell ref="C90:G90"/>
    <mergeCell ref="C91:G91"/>
    <mergeCell ref="C92:G92"/>
    <mergeCell ref="C93:G93"/>
    <mergeCell ref="C94:G94"/>
    <mergeCell ref="B96:I96"/>
    <mergeCell ref="C87:G87"/>
    <mergeCell ref="C88:G88"/>
    <mergeCell ref="C89:G89"/>
    <mergeCell ref="C142:H142"/>
    <mergeCell ref="C139:H139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3000-593C-48A4-8853-0588FF554AA1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157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155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151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(4.45*2*22)-(0.06*I39)</f>
        <v>91.955000000000013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608.55500000000006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608.55500000000006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1716.08490936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1351.69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1432.65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250.966475468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527.0295984828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41.250811484970107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190.38836069986203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317.31393449977008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548.95310668460206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1326.9491806354022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5797.3255833107996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548.95310668460206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1716.08490936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1432.65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5019.32950936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1326.9491806354022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6346.2786899954026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BF90-C5D9-4845-8368-FD6D55C77EB3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160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161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162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(5.95*2*22)-(0.06*I39)</f>
        <v>157.95500000000001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674.55500000000006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674.55500000000006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1782.08490936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824.51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913.03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228.28547546800002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479.39949848280003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37.522785048188503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173.18208483779307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288.63680806298851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499.34167794896985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1207.0266518997698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5273.3944833107998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499.34167794896985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1782.08490936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913.03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4565.7095093600001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1207.0266518997698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5772.7361612597697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5152-288C-4D92-AF32-E7E1DAB6EDA3}">
  <sheetPr>
    <tabColor theme="5" tint="-0.249977111117893"/>
    <pageSetUpPr fitToPage="1"/>
  </sheetPr>
  <dimension ref="B1:AA147"/>
  <sheetViews>
    <sheetView topLeftCell="A3"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163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164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165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45748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v>1749.83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1749.83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145.81916666666666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194.406113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340.22527966666667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423.64900819333337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52.956126024166672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63.547351229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31.7736756145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21.182450409666668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12.7094702458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4.2364900819333338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169.45960327733334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779.51417507573342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(5*2*22)-(0.06*I39)</f>
        <v>115.01020000000001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631.61020000000008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340.22527966666667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779.51417507573342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631.61020000000008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1751.3496547424002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7.2967911000000001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0.57744390000000001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2.799728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34.016695199999994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12.5112845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55.99456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113.1965027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16.203425799999998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9.7290548000000001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0.48995239999999995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0.78742349999999994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0.97990479999999991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28.189761299999997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28.189761299999997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28.189761299999997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1047.25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1135.77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238.91679593712001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501.72527146795204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39.270231975871447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181.24722450402206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302.07870750670344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522.59616398659637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1263.2382313916685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5518.9779861474717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522.59616398659637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1749.83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1751.3496547424002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113.1965027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28.189761299999997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1135.77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4778.3359187424003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1263.2382313916685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6041.574150134069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DF54-9770-4FCE-9FF5-A8E69C4B8C36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166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167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168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(3.6*2*22)-(0.06*I39)</f>
        <v>54.555000000000007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571.15500000000009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571.15500000000009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1678.6849093599999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643.51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21.03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732.03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214.06547546799999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449.53749848279995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35.185474703360917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162.39449863089655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270.65749771816093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468.23747105241819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1131.8404450032181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4944.9124833107999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468.23747105241819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1678.6849093599999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732.03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4281.3095093599995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1131.8404450032181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5413.1499543632181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FB4C-DD5F-4DDC-BED3-FBA23C96A811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205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203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168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(4.2*2*22)-(0.06*I39)</f>
        <v>80.955000000000013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597.55500000000006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597.55500000000006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1705.08490936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1042.3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1123.26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234.94697546800001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493.38864848280002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38.617721255085058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178.23563656193105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297.0593942698851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513.91275208690149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1242.2483760377015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5427.2751333107999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513.91275208690149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1705.08490936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1123.26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4698.9395093599996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1242.2483760377015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5941.1878853977014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655A-5D7C-47DD-BC8E-B8D4F8D453C4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204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206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168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45717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f>I26</f>
        <v>1730.75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1730.75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144.22916666666666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192.28632500000001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336.51549166666666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419.0295748333333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52.378696854166662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62.854436224999993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31.427218112499997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20.951478741666666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12.570887245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4.190295748333333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167.61182993333333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771.01441769333326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(6.5*2*22)-(0.06*I39)</f>
        <v>182.155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698.755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336.51549166666666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771.01441769333326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698.755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1806.2849093599998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7.2172274999999999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0.57114750000000003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2.7692000000000001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33.645779999999995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12.374862500000001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55.384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111.96221749999999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16.026744999999998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9.6229700000000005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0.48460999999999999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0.77883749999999996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0.96921999999999997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27.882382500000002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27.882382500000002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27.882382500000002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351.97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13.47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432.93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205.490475468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431.52999848280001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33.776020680372412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155.88932621710342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259.81554369517238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449.48089059264839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1086.5013645434483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4746.8299833107994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449.48089059264839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1730.75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1806.2849093599998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111.96221749999999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27.882382500000002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432.93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4109.8095093599995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1086.5013645434483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5196.3108739034478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EACF-5706-4307-814F-049D72402FAE}">
  <sheetPr>
    <tabColor theme="5" tint="-0.249977111117893"/>
    <pageSetUpPr fitToPage="1"/>
  </sheetPr>
  <dimension ref="B1:AA147"/>
  <sheetViews>
    <sheetView zoomScale="90" zoomScaleNormal="90" workbookViewId="0">
      <selection activeCell="B3" sqref="B3:I3"/>
    </sheetView>
  </sheetViews>
  <sheetFormatPr defaultColWidth="14.42578125" defaultRowHeight="15.75" x14ac:dyDescent="0.25"/>
  <cols>
    <col min="1" max="1" width="1.140625" style="1" customWidth="1"/>
    <col min="2" max="2" width="7" style="1" customWidth="1"/>
    <col min="3" max="3" width="29.140625" style="11" customWidth="1"/>
    <col min="4" max="6" width="15.28515625" style="1" customWidth="1"/>
    <col min="7" max="7" width="22.140625" style="1" customWidth="1"/>
    <col min="8" max="8" width="15.85546875" style="38" bestFit="1" customWidth="1"/>
    <col min="9" max="9" width="32.140625" style="1" bestFit="1" customWidth="1"/>
    <col min="10" max="10" width="10.85546875" style="1" hidden="1" customWidth="1"/>
    <col min="11" max="11" width="15.140625" style="1" hidden="1" customWidth="1"/>
    <col min="12" max="18" width="8.7109375" style="1" hidden="1" customWidth="1"/>
    <col min="19" max="24" width="0" style="1" hidden="1" customWidth="1"/>
    <col min="25" max="25" width="6.5703125" style="1" customWidth="1"/>
    <col min="26" max="16384" width="14.42578125" style="1"/>
  </cols>
  <sheetData>
    <row r="1" spans="2:9" ht="20.25" x14ac:dyDescent="0.25">
      <c r="B1" s="209" t="s">
        <v>147</v>
      </c>
      <c r="C1" s="209"/>
      <c r="D1" s="209"/>
      <c r="E1" s="209"/>
      <c r="F1" s="209"/>
      <c r="G1" s="209"/>
      <c r="H1" s="209"/>
      <c r="I1" s="209"/>
    </row>
    <row r="2" spans="2:9" ht="6.75" customHeight="1" x14ac:dyDescent="0.25">
      <c r="B2" s="100"/>
      <c r="C2" s="101"/>
      <c r="D2" s="100"/>
      <c r="E2" s="100"/>
      <c r="F2" s="100"/>
      <c r="G2" s="100"/>
      <c r="H2" s="102"/>
      <c r="I2" s="100"/>
    </row>
    <row r="3" spans="2:9" ht="26.25" customHeight="1" x14ac:dyDescent="0.25">
      <c r="B3" s="210" t="s">
        <v>209</v>
      </c>
      <c r="C3" s="211"/>
      <c r="D3" s="211"/>
      <c r="E3" s="211"/>
      <c r="F3" s="211"/>
      <c r="G3" s="211"/>
      <c r="H3" s="211"/>
      <c r="I3" s="211"/>
    </row>
    <row r="4" spans="2:9" ht="10.5" customHeight="1" x14ac:dyDescent="0.25">
      <c r="B4" s="212"/>
      <c r="C4" s="213"/>
      <c r="D4" s="213"/>
      <c r="E4" s="213"/>
      <c r="F4" s="213"/>
      <c r="G4" s="213"/>
      <c r="H4" s="213"/>
      <c r="I4" s="213"/>
    </row>
    <row r="5" spans="2:9" ht="19.5" customHeight="1" x14ac:dyDescent="0.25">
      <c r="B5" s="214" t="s">
        <v>130</v>
      </c>
      <c r="C5" s="214"/>
      <c r="D5" s="214"/>
      <c r="E5" s="214"/>
      <c r="F5" s="214"/>
      <c r="G5" s="214"/>
      <c r="H5" s="214"/>
      <c r="I5" s="214"/>
    </row>
    <row r="6" spans="2:9" ht="25.5" customHeight="1" x14ac:dyDescent="0.25">
      <c r="B6" s="215" t="s">
        <v>133</v>
      </c>
      <c r="C6" s="215"/>
      <c r="D6" s="215"/>
      <c r="E6" s="215"/>
      <c r="F6" s="215"/>
      <c r="G6" s="215"/>
      <c r="H6" s="215"/>
      <c r="I6" s="215"/>
    </row>
    <row r="7" spans="2:9" ht="25.5" customHeight="1" x14ac:dyDescent="0.25">
      <c r="B7" s="216" t="s">
        <v>169</v>
      </c>
      <c r="C7" s="216"/>
      <c r="D7" s="216"/>
      <c r="E7" s="216"/>
      <c r="F7" s="216"/>
      <c r="G7" s="216"/>
      <c r="H7" s="216"/>
      <c r="I7" s="216"/>
    </row>
    <row r="8" spans="2:9" x14ac:dyDescent="0.25">
      <c r="B8" s="57"/>
      <c r="C8" s="66"/>
      <c r="D8" s="58"/>
      <c r="E8" s="58"/>
      <c r="F8" s="58"/>
      <c r="G8" s="58"/>
      <c r="H8" s="58"/>
      <c r="I8" s="58"/>
    </row>
    <row r="9" spans="2:9" ht="15.75" customHeight="1" x14ac:dyDescent="0.25">
      <c r="B9" s="208" t="s">
        <v>132</v>
      </c>
      <c r="C9" s="208"/>
      <c r="D9" s="208"/>
      <c r="E9" s="208"/>
      <c r="F9" s="208"/>
      <c r="G9" s="208"/>
      <c r="H9" s="208"/>
      <c r="I9" s="208"/>
    </row>
    <row r="10" spans="2:9" x14ac:dyDescent="0.25">
      <c r="B10" s="3"/>
      <c r="C10" s="4"/>
      <c r="D10" s="4"/>
      <c r="E10" s="4"/>
      <c r="F10" s="4"/>
      <c r="G10" s="4"/>
      <c r="H10" s="5"/>
      <c r="I10" s="4"/>
    </row>
    <row r="11" spans="2:9" x14ac:dyDescent="0.25">
      <c r="B11" s="126" t="s">
        <v>38</v>
      </c>
      <c r="C11" s="127"/>
      <c r="D11" s="127"/>
      <c r="E11" s="127"/>
      <c r="F11" s="127"/>
      <c r="G11" s="127"/>
      <c r="H11" s="127"/>
      <c r="I11" s="128"/>
    </row>
    <row r="12" spans="2:9" x14ac:dyDescent="0.25">
      <c r="B12" s="6" t="s">
        <v>1</v>
      </c>
      <c r="C12" s="160" t="s">
        <v>39</v>
      </c>
      <c r="D12" s="124"/>
      <c r="E12" s="124"/>
      <c r="F12" s="124"/>
      <c r="G12" s="124"/>
      <c r="H12" s="125"/>
      <c r="I12" s="7"/>
    </row>
    <row r="13" spans="2:9" x14ac:dyDescent="0.25">
      <c r="B13" s="6" t="s">
        <v>2</v>
      </c>
      <c r="C13" s="160" t="s">
        <v>40</v>
      </c>
      <c r="D13" s="124"/>
      <c r="E13" s="124"/>
      <c r="F13" s="124"/>
      <c r="G13" s="124"/>
      <c r="H13" s="125"/>
      <c r="I13" s="6" t="s">
        <v>170</v>
      </c>
    </row>
    <row r="14" spans="2:9" x14ac:dyDescent="0.25">
      <c r="B14" s="6" t="s">
        <v>3</v>
      </c>
      <c r="C14" s="173" t="s">
        <v>41</v>
      </c>
      <c r="D14" s="124"/>
      <c r="E14" s="124"/>
      <c r="F14" s="124"/>
      <c r="G14" s="124"/>
      <c r="H14" s="125"/>
      <c r="I14" s="6" t="s">
        <v>171</v>
      </c>
    </row>
    <row r="15" spans="2:9" x14ac:dyDescent="0.25">
      <c r="B15" s="6" t="s">
        <v>9</v>
      </c>
      <c r="C15" s="160" t="s">
        <v>42</v>
      </c>
      <c r="D15" s="124"/>
      <c r="E15" s="124"/>
      <c r="F15" s="124"/>
      <c r="G15" s="124"/>
      <c r="H15" s="125"/>
      <c r="I15" s="6">
        <v>24</v>
      </c>
    </row>
    <row r="16" spans="2:9" x14ac:dyDescent="0.25">
      <c r="B16" s="5"/>
      <c r="C16" s="4"/>
      <c r="D16" s="5"/>
      <c r="E16" s="5"/>
      <c r="F16" s="5"/>
      <c r="G16" s="5"/>
      <c r="H16" s="5"/>
      <c r="I16" s="8"/>
    </row>
    <row r="17" spans="2:18" x14ac:dyDescent="0.25">
      <c r="B17" s="150" t="s">
        <v>18</v>
      </c>
      <c r="C17" s="163"/>
      <c r="D17" s="163"/>
      <c r="E17" s="163"/>
      <c r="F17" s="163"/>
      <c r="G17" s="163"/>
      <c r="H17" s="163"/>
      <c r="I17" s="163"/>
    </row>
    <row r="18" spans="2:18" ht="31.5" customHeight="1" x14ac:dyDescent="0.25">
      <c r="B18" s="217" t="s">
        <v>43</v>
      </c>
      <c r="C18" s="131"/>
      <c r="D18" s="217" t="s">
        <v>19</v>
      </c>
      <c r="E18" s="130"/>
      <c r="F18" s="131"/>
      <c r="G18" s="218" t="s">
        <v>44</v>
      </c>
      <c r="H18" s="130"/>
      <c r="I18" s="131"/>
    </row>
    <row r="19" spans="2:18" ht="36" customHeight="1" x14ac:dyDescent="0.25">
      <c r="B19" s="204" t="s">
        <v>146</v>
      </c>
      <c r="C19" s="205"/>
      <c r="D19" s="206" t="s">
        <v>45</v>
      </c>
      <c r="E19" s="207"/>
      <c r="F19" s="205"/>
      <c r="G19" s="206">
        <v>1</v>
      </c>
      <c r="H19" s="207"/>
      <c r="I19" s="205"/>
    </row>
    <row r="20" spans="2:18" x14ac:dyDescent="0.25">
      <c r="B20" s="10"/>
      <c r="C20" s="55"/>
      <c r="D20" s="5"/>
      <c r="E20" s="5"/>
      <c r="F20" s="5"/>
      <c r="G20" s="5"/>
      <c r="H20" s="5"/>
      <c r="I20" s="5"/>
    </row>
    <row r="21" spans="2:18" x14ac:dyDescent="0.25">
      <c r="B21" s="150" t="s">
        <v>46</v>
      </c>
      <c r="C21" s="163"/>
      <c r="D21" s="163"/>
      <c r="E21" s="163"/>
      <c r="F21" s="163"/>
      <c r="G21" s="163"/>
      <c r="H21" s="163"/>
      <c r="I21" s="163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179" t="s">
        <v>47</v>
      </c>
      <c r="C22" s="202"/>
      <c r="D22" s="202"/>
      <c r="E22" s="202"/>
      <c r="F22" s="202"/>
      <c r="G22" s="202"/>
      <c r="H22" s="202"/>
      <c r="I22" s="202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03" t="s">
        <v>48</v>
      </c>
      <c r="C23" s="130"/>
      <c r="D23" s="130"/>
      <c r="E23" s="130"/>
      <c r="F23" s="130"/>
      <c r="G23" s="130"/>
      <c r="H23" s="130"/>
      <c r="I23" s="131"/>
    </row>
    <row r="24" spans="2:18" ht="31.5" x14ac:dyDescent="0.25">
      <c r="B24" s="6">
        <v>1</v>
      </c>
      <c r="C24" s="200" t="s">
        <v>49</v>
      </c>
      <c r="D24" s="127"/>
      <c r="E24" s="127"/>
      <c r="F24" s="127"/>
      <c r="G24" s="127"/>
      <c r="H24" s="128"/>
      <c r="I24" s="95" t="str">
        <f>B19</f>
        <v>SERVIÇOS E COPEIRAGEM</v>
      </c>
    </row>
    <row r="25" spans="2:18" x14ac:dyDescent="0.25">
      <c r="B25" s="6">
        <v>2</v>
      </c>
      <c r="C25" s="200" t="s">
        <v>20</v>
      </c>
      <c r="D25" s="127"/>
      <c r="E25" s="127"/>
      <c r="F25" s="127"/>
      <c r="G25" s="127"/>
      <c r="H25" s="128"/>
      <c r="I25" s="51" t="s">
        <v>134</v>
      </c>
    </row>
    <row r="26" spans="2:18" x14ac:dyDescent="0.25">
      <c r="B26" s="6">
        <v>3</v>
      </c>
      <c r="C26" s="200" t="s">
        <v>50</v>
      </c>
      <c r="D26" s="127"/>
      <c r="E26" s="127"/>
      <c r="F26" s="127"/>
      <c r="G26" s="127"/>
      <c r="H26" s="128"/>
      <c r="I26" s="96">
        <v>1730.75</v>
      </c>
    </row>
    <row r="27" spans="2:18" x14ac:dyDescent="0.25">
      <c r="B27" s="6">
        <v>4</v>
      </c>
      <c r="C27" s="200" t="s">
        <v>21</v>
      </c>
      <c r="D27" s="127"/>
      <c r="E27" s="127"/>
      <c r="F27" s="127"/>
      <c r="G27" s="127"/>
      <c r="H27" s="128"/>
      <c r="I27" s="52" t="str">
        <f>I24</f>
        <v>SERVIÇOS E COPEIRAGEM</v>
      </c>
    </row>
    <row r="28" spans="2:18" x14ac:dyDescent="0.25">
      <c r="B28" s="6">
        <v>5</v>
      </c>
      <c r="C28" s="200" t="s">
        <v>22</v>
      </c>
      <c r="D28" s="127"/>
      <c r="E28" s="127"/>
      <c r="F28" s="127"/>
      <c r="G28" s="127"/>
      <c r="H28" s="128"/>
      <c r="I28" s="97">
        <v>45778</v>
      </c>
    </row>
    <row r="29" spans="2:18" x14ac:dyDescent="0.25">
      <c r="B29" s="5"/>
      <c r="C29" s="4"/>
      <c r="D29" s="4"/>
      <c r="E29" s="4"/>
      <c r="F29" s="4"/>
      <c r="G29" s="4"/>
      <c r="H29" s="5"/>
      <c r="I29" s="12"/>
    </row>
    <row r="30" spans="2:18" x14ac:dyDescent="0.25">
      <c r="B30" s="150" t="s">
        <v>105</v>
      </c>
      <c r="C30" s="150"/>
      <c r="D30" s="150"/>
      <c r="E30" s="150"/>
      <c r="F30" s="150"/>
      <c r="G30" s="150"/>
      <c r="H30" s="150"/>
      <c r="I30" s="150"/>
    </row>
    <row r="31" spans="2:18" x14ac:dyDescent="0.25">
      <c r="B31" s="201" t="s">
        <v>51</v>
      </c>
      <c r="C31" s="202"/>
      <c r="D31" s="202"/>
      <c r="E31" s="202"/>
      <c r="F31" s="202"/>
      <c r="G31" s="202"/>
      <c r="H31" s="202"/>
      <c r="I31" s="202"/>
    </row>
    <row r="32" spans="2:18" x14ac:dyDescent="0.25">
      <c r="B32" s="13">
        <v>1</v>
      </c>
      <c r="C32" s="175" t="s">
        <v>52</v>
      </c>
      <c r="D32" s="202"/>
      <c r="E32" s="202"/>
      <c r="F32" s="202"/>
      <c r="G32" s="202"/>
      <c r="H32" s="202"/>
      <c r="I32" s="14" t="s">
        <v>53</v>
      </c>
    </row>
    <row r="33" spans="2:14" x14ac:dyDescent="0.25">
      <c r="B33" s="15" t="s">
        <v>1</v>
      </c>
      <c r="C33" s="134" t="s">
        <v>54</v>
      </c>
      <c r="D33" s="196"/>
      <c r="E33" s="196"/>
      <c r="F33" s="196"/>
      <c r="G33" s="196"/>
      <c r="H33" s="196"/>
      <c r="I33" s="16">
        <v>1709.56</v>
      </c>
    </row>
    <row r="34" spans="2:14" x14ac:dyDescent="0.25">
      <c r="B34" s="15" t="s">
        <v>2</v>
      </c>
      <c r="C34" s="134" t="s">
        <v>23</v>
      </c>
      <c r="D34" s="196"/>
      <c r="E34" s="196"/>
      <c r="F34" s="196"/>
      <c r="G34" s="196"/>
      <c r="H34" s="196"/>
      <c r="I34" s="17">
        <f>I33*H34</f>
        <v>0</v>
      </c>
      <c r="J34" s="18"/>
      <c r="K34" s="18"/>
      <c r="L34" s="18"/>
      <c r="M34" s="18"/>
      <c r="N34" s="18"/>
    </row>
    <row r="35" spans="2:14" ht="16.5" customHeight="1" x14ac:dyDescent="0.25">
      <c r="B35" s="15" t="s">
        <v>3</v>
      </c>
      <c r="C35" s="197" t="s">
        <v>24</v>
      </c>
      <c r="D35" s="198"/>
      <c r="E35" s="198"/>
      <c r="F35" s="198"/>
      <c r="G35" s="198"/>
      <c r="H35" s="198"/>
      <c r="I35" s="17">
        <v>0</v>
      </c>
      <c r="J35" s="18"/>
      <c r="K35" s="18"/>
      <c r="L35" s="18"/>
      <c r="M35" s="18"/>
      <c r="N35" s="18"/>
    </row>
    <row r="36" spans="2:14" x14ac:dyDescent="0.25">
      <c r="B36" s="15" t="s">
        <v>4</v>
      </c>
      <c r="C36" s="134" t="s">
        <v>25</v>
      </c>
      <c r="D36" s="196"/>
      <c r="E36" s="196"/>
      <c r="F36" s="196"/>
      <c r="G36" s="196"/>
      <c r="H36" s="196"/>
      <c r="I36" s="17">
        <v>0</v>
      </c>
      <c r="J36" s="18"/>
      <c r="K36" s="18"/>
      <c r="L36" s="18"/>
      <c r="M36" s="18"/>
      <c r="N36" s="18"/>
    </row>
    <row r="37" spans="2:14" x14ac:dyDescent="0.25">
      <c r="B37" s="15" t="s">
        <v>8</v>
      </c>
      <c r="C37" s="134" t="s">
        <v>26</v>
      </c>
      <c r="D37" s="196"/>
      <c r="E37" s="196"/>
      <c r="F37" s="196"/>
      <c r="G37" s="196"/>
      <c r="H37" s="196"/>
      <c r="I37" s="17">
        <v>0</v>
      </c>
      <c r="J37" s="18"/>
      <c r="K37" s="18"/>
      <c r="L37" s="18"/>
      <c r="M37" s="18"/>
      <c r="N37" s="18"/>
    </row>
    <row r="38" spans="2:14" x14ac:dyDescent="0.25">
      <c r="B38" s="15" t="s">
        <v>9</v>
      </c>
      <c r="C38" s="134" t="s">
        <v>55</v>
      </c>
      <c r="D38" s="196"/>
      <c r="E38" s="196"/>
      <c r="F38" s="196"/>
      <c r="G38" s="196"/>
      <c r="H38" s="196"/>
      <c r="I38" s="17">
        <v>0</v>
      </c>
      <c r="J38" s="18"/>
      <c r="K38" s="18"/>
      <c r="L38" s="18"/>
      <c r="M38" s="18"/>
      <c r="N38" s="18"/>
    </row>
    <row r="39" spans="2:14" x14ac:dyDescent="0.25">
      <c r="B39" s="14"/>
      <c r="C39" s="175" t="s">
        <v>104</v>
      </c>
      <c r="D39" s="199"/>
      <c r="E39" s="199"/>
      <c r="F39" s="199"/>
      <c r="G39" s="199"/>
      <c r="H39" s="199"/>
      <c r="I39" s="19">
        <f>SUM(I33:I38)</f>
        <v>1709.56</v>
      </c>
      <c r="J39" s="20"/>
    </row>
    <row r="40" spans="2:14" x14ac:dyDescent="0.25">
      <c r="B40" s="8"/>
      <c r="C40" s="54"/>
      <c r="D40" s="9"/>
      <c r="E40" s="9"/>
      <c r="F40" s="9"/>
      <c r="G40" s="9"/>
      <c r="H40" s="5"/>
      <c r="I40" s="21"/>
    </row>
    <row r="41" spans="2:14" x14ac:dyDescent="0.25">
      <c r="B41" s="150" t="s">
        <v>56</v>
      </c>
      <c r="C41" s="141"/>
      <c r="D41" s="141"/>
      <c r="E41" s="141"/>
      <c r="F41" s="141"/>
      <c r="G41" s="141"/>
      <c r="H41" s="141"/>
      <c r="I41" s="141"/>
    </row>
    <row r="42" spans="2:14" x14ac:dyDescent="0.25">
      <c r="B42" s="179" t="s">
        <v>57</v>
      </c>
      <c r="C42" s="180"/>
      <c r="D42" s="180"/>
      <c r="E42" s="180"/>
      <c r="F42" s="180"/>
      <c r="G42" s="180"/>
      <c r="H42" s="180"/>
      <c r="I42" s="180"/>
    </row>
    <row r="43" spans="2:14" x14ac:dyDescent="0.25">
      <c r="B43" s="59" t="s">
        <v>30</v>
      </c>
      <c r="C43" s="159" t="s">
        <v>58</v>
      </c>
      <c r="D43" s="130"/>
      <c r="E43" s="130"/>
      <c r="F43" s="130"/>
      <c r="G43" s="131"/>
      <c r="H43" s="59" t="s">
        <v>6</v>
      </c>
      <c r="I43" s="60" t="s">
        <v>53</v>
      </c>
      <c r="J43" s="24"/>
      <c r="K43" s="24"/>
      <c r="L43" s="24"/>
      <c r="M43" s="24"/>
      <c r="N43" s="24"/>
    </row>
    <row r="44" spans="2:14" x14ac:dyDescent="0.25">
      <c r="B44" s="6" t="s">
        <v>1</v>
      </c>
      <c r="C44" s="160" t="s">
        <v>107</v>
      </c>
      <c r="D44" s="124"/>
      <c r="E44" s="124"/>
      <c r="F44" s="124"/>
      <c r="G44" s="125"/>
      <c r="H44" s="25">
        <f>1/12</f>
        <v>8.3333333333333329E-2</v>
      </c>
      <c r="I44" s="26">
        <f>I39*H44</f>
        <v>142.46333333333331</v>
      </c>
      <c r="J44" s="24"/>
      <c r="K44" s="24"/>
      <c r="L44" s="24"/>
      <c r="M44" s="24"/>
      <c r="N44" s="24"/>
    </row>
    <row r="45" spans="2:14" x14ac:dyDescent="0.25">
      <c r="B45" s="6" t="s">
        <v>2</v>
      </c>
      <c r="C45" s="160" t="s">
        <v>108</v>
      </c>
      <c r="D45" s="124"/>
      <c r="E45" s="124"/>
      <c r="F45" s="124"/>
      <c r="G45" s="125"/>
      <c r="H45" s="62">
        <v>0.1111</v>
      </c>
      <c r="I45" s="26">
        <f>I39*H45</f>
        <v>189.93211600000001</v>
      </c>
      <c r="J45" s="24"/>
      <c r="K45" s="24"/>
      <c r="L45" s="24"/>
      <c r="M45" s="24"/>
      <c r="N45" s="24"/>
    </row>
    <row r="46" spans="2:14" x14ac:dyDescent="0.25">
      <c r="B46" s="22" t="s">
        <v>29</v>
      </c>
      <c r="C46" s="126" t="s">
        <v>106</v>
      </c>
      <c r="D46" s="161"/>
      <c r="E46" s="161"/>
      <c r="F46" s="161"/>
      <c r="G46" s="161"/>
      <c r="H46" s="63">
        <f>SUM(H44:H45)</f>
        <v>0.19443333333333335</v>
      </c>
      <c r="I46" s="61">
        <f>I44+I45</f>
        <v>332.39544933333332</v>
      </c>
      <c r="J46" s="24"/>
      <c r="K46" s="24"/>
      <c r="L46" s="24"/>
      <c r="M46" s="24"/>
      <c r="N46" s="24"/>
    </row>
    <row r="47" spans="2:14" x14ac:dyDescent="0.25">
      <c r="B47" s="8"/>
      <c r="C47" s="54"/>
      <c r="D47" s="9"/>
      <c r="E47" s="9"/>
      <c r="F47" s="9"/>
      <c r="G47" s="9"/>
      <c r="H47" s="5"/>
      <c r="I47" s="21"/>
    </row>
    <row r="48" spans="2:14" x14ac:dyDescent="0.25">
      <c r="B48" s="179" t="s">
        <v>59</v>
      </c>
      <c r="C48" s="180"/>
      <c r="D48" s="180"/>
      <c r="E48" s="180"/>
      <c r="F48" s="180"/>
      <c r="G48" s="180"/>
      <c r="H48" s="180"/>
      <c r="I48" s="180"/>
    </row>
    <row r="49" spans="2:25" x14ac:dyDescent="0.25">
      <c r="B49" s="59" t="s">
        <v>31</v>
      </c>
      <c r="C49" s="129" t="s">
        <v>60</v>
      </c>
      <c r="D49" s="191"/>
      <c r="E49" s="191"/>
      <c r="F49" s="191"/>
      <c r="G49" s="192"/>
      <c r="H49" s="59" t="s">
        <v>6</v>
      </c>
      <c r="I49" s="60" t="s">
        <v>53</v>
      </c>
      <c r="J49" s="24"/>
      <c r="K49" s="24"/>
      <c r="L49" s="24"/>
      <c r="M49" s="24"/>
      <c r="N49" s="24"/>
      <c r="O49" s="24"/>
      <c r="P49" s="24"/>
    </row>
    <row r="50" spans="2:25" x14ac:dyDescent="0.25">
      <c r="B50" s="6" t="s">
        <v>1</v>
      </c>
      <c r="C50" s="160" t="s">
        <v>61</v>
      </c>
      <c r="D50" s="124"/>
      <c r="E50" s="124"/>
      <c r="F50" s="124"/>
      <c r="G50" s="125"/>
      <c r="H50" s="25">
        <v>0.2</v>
      </c>
      <c r="I50" s="26">
        <f t="shared" ref="I50:I57" si="0">($I$39+$I$46+$I$105)*H50</f>
        <v>413.89929218666668</v>
      </c>
      <c r="J50" s="24"/>
      <c r="K50" s="24"/>
      <c r="L50" s="24"/>
      <c r="M50" s="24"/>
      <c r="N50" s="24"/>
      <c r="O50" s="24"/>
      <c r="P50" s="24"/>
    </row>
    <row r="51" spans="2:25" x14ac:dyDescent="0.25">
      <c r="B51" s="28" t="s">
        <v>2</v>
      </c>
      <c r="C51" s="123" t="s">
        <v>7</v>
      </c>
      <c r="D51" s="124"/>
      <c r="E51" s="124"/>
      <c r="F51" s="124"/>
      <c r="G51" s="125"/>
      <c r="H51" s="29">
        <v>2.5000000000000001E-2</v>
      </c>
      <c r="I51" s="26">
        <f t="shared" si="0"/>
        <v>51.737411523333336</v>
      </c>
      <c r="J51" s="24"/>
      <c r="K51" s="24"/>
      <c r="L51" s="24"/>
      <c r="M51" s="24"/>
      <c r="N51" s="24"/>
      <c r="O51" s="24"/>
      <c r="P51" s="24"/>
    </row>
    <row r="52" spans="2:25" ht="18.75" customHeight="1" x14ac:dyDescent="0.25">
      <c r="B52" s="28" t="s">
        <v>3</v>
      </c>
      <c r="C52" s="123" t="s">
        <v>131</v>
      </c>
      <c r="D52" s="193"/>
      <c r="E52" s="193"/>
      <c r="F52" s="193"/>
      <c r="G52" s="194"/>
      <c r="H52" s="109">
        <v>0.03</v>
      </c>
      <c r="I52" s="26">
        <f t="shared" si="0"/>
        <v>62.084893827999998</v>
      </c>
      <c r="J52" s="94">
        <v>0.03</v>
      </c>
      <c r="K52" s="195" t="s">
        <v>109</v>
      </c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24"/>
    </row>
    <row r="53" spans="2:25" x14ac:dyDescent="0.25">
      <c r="B53" s="28" t="s">
        <v>4</v>
      </c>
      <c r="C53" s="123" t="s">
        <v>27</v>
      </c>
      <c r="D53" s="124"/>
      <c r="E53" s="124"/>
      <c r="F53" s="124"/>
      <c r="G53" s="125"/>
      <c r="H53" s="29">
        <v>1.4999999999999999E-2</v>
      </c>
      <c r="I53" s="26">
        <f t="shared" si="0"/>
        <v>31.042446913999999</v>
      </c>
      <c r="J53" s="24"/>
      <c r="K53" s="24"/>
      <c r="L53" s="24"/>
      <c r="M53" s="24"/>
      <c r="N53" s="24"/>
      <c r="O53" s="24"/>
      <c r="P53" s="24"/>
    </row>
    <row r="54" spans="2:25" x14ac:dyDescent="0.25">
      <c r="B54" s="28" t="s">
        <v>8</v>
      </c>
      <c r="C54" s="123" t="s">
        <v>62</v>
      </c>
      <c r="D54" s="124"/>
      <c r="E54" s="124"/>
      <c r="F54" s="124"/>
      <c r="G54" s="125"/>
      <c r="H54" s="29">
        <v>0.01</v>
      </c>
      <c r="I54" s="26">
        <f t="shared" si="0"/>
        <v>20.694964609333333</v>
      </c>
      <c r="J54" s="24"/>
      <c r="K54" s="24"/>
      <c r="L54" s="24"/>
      <c r="M54" s="24"/>
      <c r="N54" s="24"/>
      <c r="O54" s="24"/>
      <c r="P54" s="24"/>
    </row>
    <row r="55" spans="2:25" x14ac:dyDescent="0.25">
      <c r="B55" s="28" t="s">
        <v>9</v>
      </c>
      <c r="C55" s="123" t="s">
        <v>63</v>
      </c>
      <c r="D55" s="124"/>
      <c r="E55" s="124"/>
      <c r="F55" s="124"/>
      <c r="G55" s="125"/>
      <c r="H55" s="29">
        <v>6.0000000000000001E-3</v>
      </c>
      <c r="I55" s="26">
        <f t="shared" si="0"/>
        <v>12.4169787656</v>
      </c>
      <c r="J55" s="24"/>
      <c r="K55" s="24"/>
      <c r="L55" s="24"/>
      <c r="M55" s="24"/>
      <c r="N55" s="24"/>
      <c r="O55" s="24"/>
      <c r="P55" s="24"/>
    </row>
    <row r="56" spans="2:25" x14ac:dyDescent="0.25">
      <c r="B56" s="28" t="s">
        <v>10</v>
      </c>
      <c r="C56" s="123" t="s">
        <v>11</v>
      </c>
      <c r="D56" s="124"/>
      <c r="E56" s="124"/>
      <c r="F56" s="124"/>
      <c r="G56" s="125"/>
      <c r="H56" s="29">
        <v>2E-3</v>
      </c>
      <c r="I56" s="26">
        <f t="shared" si="0"/>
        <v>4.1389929218666666</v>
      </c>
      <c r="J56" s="24"/>
      <c r="K56" s="24"/>
      <c r="L56" s="24"/>
      <c r="M56" s="24"/>
      <c r="N56" s="24"/>
      <c r="O56" s="24"/>
      <c r="P56" s="24"/>
    </row>
    <row r="57" spans="2:25" x14ac:dyDescent="0.25">
      <c r="B57" s="28" t="s">
        <v>12</v>
      </c>
      <c r="C57" s="123" t="s">
        <v>0</v>
      </c>
      <c r="D57" s="124"/>
      <c r="E57" s="124"/>
      <c r="F57" s="124"/>
      <c r="G57" s="125"/>
      <c r="H57" s="29">
        <v>0.08</v>
      </c>
      <c r="I57" s="26">
        <f t="shared" si="0"/>
        <v>165.55971687466666</v>
      </c>
      <c r="J57" s="24"/>
      <c r="K57" s="24"/>
      <c r="L57" s="24"/>
      <c r="M57" s="24"/>
      <c r="N57" s="24"/>
      <c r="O57" s="24"/>
      <c r="P57" s="24"/>
    </row>
    <row r="58" spans="2:25" x14ac:dyDescent="0.25">
      <c r="B58" s="30" t="s">
        <v>29</v>
      </c>
      <c r="C58" s="126" t="s">
        <v>114</v>
      </c>
      <c r="D58" s="127"/>
      <c r="E58" s="127"/>
      <c r="F58" s="127"/>
      <c r="G58" s="128"/>
      <c r="H58" s="31">
        <f t="shared" ref="H58:I58" si="1">SUM(H50:H57)</f>
        <v>0.36800000000000005</v>
      </c>
      <c r="I58" s="27">
        <f t="shared" si="1"/>
        <v>761.57469762346659</v>
      </c>
      <c r="J58" s="24"/>
      <c r="K58" s="24"/>
      <c r="L58" s="24"/>
      <c r="M58" s="24"/>
      <c r="N58" s="24"/>
      <c r="O58" s="24"/>
      <c r="P58" s="24"/>
    </row>
    <row r="59" spans="2:25" x14ac:dyDescent="0.25">
      <c r="B59" s="32"/>
      <c r="C59" s="67"/>
      <c r="D59" s="2"/>
      <c r="E59" s="2"/>
      <c r="F59" s="2"/>
      <c r="G59" s="2"/>
      <c r="H59" s="92"/>
      <c r="I59" s="34"/>
    </row>
    <row r="60" spans="2:25" x14ac:dyDescent="0.25">
      <c r="B60" s="179" t="s">
        <v>28</v>
      </c>
      <c r="C60" s="180"/>
      <c r="D60" s="180"/>
      <c r="E60" s="180"/>
      <c r="F60" s="180"/>
      <c r="G60" s="180"/>
      <c r="H60" s="180"/>
      <c r="I60" s="180"/>
    </row>
    <row r="61" spans="2:25" x14ac:dyDescent="0.25">
      <c r="B61" s="59" t="s">
        <v>32</v>
      </c>
      <c r="C61" s="181" t="s">
        <v>64</v>
      </c>
      <c r="D61" s="130"/>
      <c r="E61" s="130"/>
      <c r="F61" s="130"/>
      <c r="G61" s="130"/>
      <c r="H61" s="131"/>
      <c r="I61" s="68" t="s">
        <v>53</v>
      </c>
      <c r="J61" s="24"/>
      <c r="K61" s="24"/>
      <c r="L61" s="24"/>
      <c r="M61" s="24"/>
      <c r="N61" s="24"/>
      <c r="O61" s="24"/>
      <c r="P61" s="24"/>
    </row>
    <row r="62" spans="2:25" ht="18" customHeight="1" x14ac:dyDescent="0.25">
      <c r="B62" s="6" t="s">
        <v>1</v>
      </c>
      <c r="C62" s="182" t="s">
        <v>129</v>
      </c>
      <c r="D62" s="183"/>
      <c r="E62" s="183"/>
      <c r="F62" s="183"/>
      <c r="G62" s="183"/>
      <c r="H62" s="184"/>
      <c r="I62" s="35">
        <f>(5.9*2*22)-(0.06*I39)</f>
        <v>157.02640000000002</v>
      </c>
      <c r="J62" s="24"/>
      <c r="K62" s="24"/>
      <c r="L62" s="24"/>
      <c r="M62" s="24"/>
      <c r="N62" s="24"/>
      <c r="O62" s="24"/>
      <c r="P62" s="24"/>
    </row>
    <row r="63" spans="2:25" x14ac:dyDescent="0.25">
      <c r="B63" s="6" t="s">
        <v>2</v>
      </c>
      <c r="C63" s="160" t="s">
        <v>135</v>
      </c>
      <c r="D63" s="185"/>
      <c r="E63" s="185"/>
      <c r="F63" s="185"/>
      <c r="G63" s="185"/>
      <c r="H63" s="186"/>
      <c r="I63" s="35">
        <f>(25*0.9)*22</f>
        <v>495</v>
      </c>
      <c r="J63" s="24"/>
      <c r="K63" s="56"/>
      <c r="L63" s="56"/>
      <c r="M63" s="56"/>
      <c r="N63" s="56"/>
      <c r="O63" s="56"/>
      <c r="P63" s="56"/>
      <c r="Q63" s="11"/>
      <c r="R63" s="11"/>
      <c r="S63" s="11"/>
      <c r="T63" s="11"/>
      <c r="U63" s="11"/>
      <c r="V63" s="11"/>
      <c r="W63" s="11"/>
      <c r="X63" s="11"/>
      <c r="Y63" s="11"/>
    </row>
    <row r="64" spans="2:25" x14ac:dyDescent="0.25">
      <c r="B64" s="98" t="s">
        <v>3</v>
      </c>
      <c r="C64" s="187" t="s">
        <v>138</v>
      </c>
      <c r="D64" s="188"/>
      <c r="E64" s="188"/>
      <c r="F64" s="188"/>
      <c r="G64" s="188"/>
      <c r="H64" s="189"/>
      <c r="I64" s="35">
        <v>21.6</v>
      </c>
      <c r="J64" s="99">
        <v>29.96</v>
      </c>
      <c r="K64" s="56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</row>
    <row r="65" spans="2:22" x14ac:dyDescent="0.25">
      <c r="B65" s="6" t="s">
        <v>9</v>
      </c>
      <c r="C65" s="173" t="s">
        <v>5</v>
      </c>
      <c r="D65" s="124"/>
      <c r="E65" s="124"/>
      <c r="F65" s="124"/>
      <c r="G65" s="124"/>
      <c r="H65" s="125"/>
      <c r="I65" s="35">
        <v>0</v>
      </c>
      <c r="J65" s="24"/>
      <c r="K65" s="24"/>
      <c r="L65" s="24"/>
      <c r="M65" s="24"/>
      <c r="N65" s="24"/>
      <c r="O65" s="24"/>
      <c r="P65" s="24"/>
    </row>
    <row r="66" spans="2:22" x14ac:dyDescent="0.25">
      <c r="B66" s="126" t="s">
        <v>115</v>
      </c>
      <c r="C66" s="161"/>
      <c r="D66" s="161"/>
      <c r="E66" s="161"/>
      <c r="F66" s="161"/>
      <c r="G66" s="161"/>
      <c r="H66" s="162"/>
      <c r="I66" s="36">
        <f>SUM(I62:I65)</f>
        <v>673.62639999999999</v>
      </c>
      <c r="L66" s="155" t="s">
        <v>110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2:22" x14ac:dyDescent="0.25">
      <c r="B67" s="5"/>
      <c r="C67" s="54"/>
      <c r="D67" s="9"/>
      <c r="E67" s="9"/>
      <c r="F67" s="9"/>
      <c r="G67" s="9"/>
      <c r="H67" s="9"/>
      <c r="I67" s="21"/>
    </row>
    <row r="68" spans="2:22" x14ac:dyDescent="0.25">
      <c r="B68" s="150" t="s">
        <v>65</v>
      </c>
      <c r="C68" s="163"/>
      <c r="D68" s="163"/>
      <c r="E68" s="163"/>
      <c r="F68" s="163"/>
      <c r="G68" s="163"/>
      <c r="H68" s="163"/>
      <c r="I68" s="163"/>
    </row>
    <row r="69" spans="2:22" x14ac:dyDescent="0.25">
      <c r="B69" s="69">
        <v>2</v>
      </c>
      <c r="C69" s="164" t="s">
        <v>66</v>
      </c>
      <c r="D69" s="165"/>
      <c r="E69" s="165"/>
      <c r="F69" s="165"/>
      <c r="G69" s="165"/>
      <c r="H69" s="166"/>
      <c r="I69" s="70" t="s">
        <v>53</v>
      </c>
    </row>
    <row r="70" spans="2:22" x14ac:dyDescent="0.25">
      <c r="B70" s="28" t="s">
        <v>30</v>
      </c>
      <c r="C70" s="123" t="s">
        <v>67</v>
      </c>
      <c r="D70" s="124"/>
      <c r="E70" s="124"/>
      <c r="F70" s="124"/>
      <c r="G70" s="124"/>
      <c r="H70" s="125"/>
      <c r="I70" s="26">
        <f>I46</f>
        <v>332.39544933333332</v>
      </c>
    </row>
    <row r="71" spans="2:22" x14ac:dyDescent="0.25">
      <c r="B71" s="28" t="s">
        <v>31</v>
      </c>
      <c r="C71" s="123" t="s">
        <v>60</v>
      </c>
      <c r="D71" s="124"/>
      <c r="E71" s="124"/>
      <c r="F71" s="124"/>
      <c r="G71" s="124"/>
      <c r="H71" s="125"/>
      <c r="I71" s="26">
        <f>I58</f>
        <v>761.57469762346659</v>
      </c>
    </row>
    <row r="72" spans="2:22" x14ac:dyDescent="0.25">
      <c r="B72" s="28" t="s">
        <v>32</v>
      </c>
      <c r="C72" s="123" t="s">
        <v>68</v>
      </c>
      <c r="D72" s="124"/>
      <c r="E72" s="124"/>
      <c r="F72" s="124"/>
      <c r="G72" s="124"/>
      <c r="H72" s="125"/>
      <c r="I72" s="26">
        <f>I66</f>
        <v>673.62639999999999</v>
      </c>
    </row>
    <row r="73" spans="2:22" x14ac:dyDescent="0.25">
      <c r="B73" s="176" t="s">
        <v>116</v>
      </c>
      <c r="C73" s="177"/>
      <c r="D73" s="177"/>
      <c r="E73" s="177"/>
      <c r="F73" s="177"/>
      <c r="G73" s="177"/>
      <c r="H73" s="178"/>
      <c r="I73" s="75">
        <f>SUM(I70:I72)</f>
        <v>1767.5965469568</v>
      </c>
    </row>
    <row r="74" spans="2:22" x14ac:dyDescent="0.25">
      <c r="B74" s="5"/>
      <c r="C74" s="54"/>
      <c r="D74" s="9"/>
      <c r="E74" s="9"/>
      <c r="F74" s="9"/>
      <c r="G74" s="9"/>
      <c r="H74" s="9"/>
      <c r="I74" s="21"/>
    </row>
    <row r="75" spans="2:22" x14ac:dyDescent="0.25">
      <c r="B75" s="150" t="s">
        <v>69</v>
      </c>
      <c r="C75" s="141"/>
      <c r="D75" s="141"/>
      <c r="E75" s="141"/>
      <c r="F75" s="141"/>
      <c r="G75" s="141"/>
      <c r="H75" s="141"/>
      <c r="I75" s="141"/>
    </row>
    <row r="76" spans="2:22" x14ac:dyDescent="0.25">
      <c r="B76" s="59">
        <v>3</v>
      </c>
      <c r="C76" s="151" t="s">
        <v>70</v>
      </c>
      <c r="D76" s="130"/>
      <c r="E76" s="130"/>
      <c r="F76" s="130"/>
      <c r="G76" s="131"/>
      <c r="H76" s="59" t="s">
        <v>6</v>
      </c>
      <c r="I76" s="60" t="s">
        <v>53</v>
      </c>
    </row>
    <row r="77" spans="2:22" x14ac:dyDescent="0.25">
      <c r="B77" s="28" t="s">
        <v>1</v>
      </c>
      <c r="C77" s="173" t="s">
        <v>71</v>
      </c>
      <c r="D77" s="124"/>
      <c r="E77" s="124"/>
      <c r="F77" s="124"/>
      <c r="G77" s="125"/>
      <c r="H77" s="37">
        <v>4.1700000000000001E-3</v>
      </c>
      <c r="I77" s="26">
        <f>I39*H77</f>
        <v>7.1288651999999999</v>
      </c>
    </row>
    <row r="78" spans="2:22" x14ac:dyDescent="0.25">
      <c r="B78" s="28" t="s">
        <v>2</v>
      </c>
      <c r="C78" s="173" t="s">
        <v>72</v>
      </c>
      <c r="D78" s="124"/>
      <c r="E78" s="124"/>
      <c r="F78" s="124"/>
      <c r="G78" s="125"/>
      <c r="H78" s="37">
        <v>3.3E-4</v>
      </c>
      <c r="I78" s="26">
        <f>I39*H78</f>
        <v>0.56415479999999996</v>
      </c>
    </row>
    <row r="79" spans="2:22" x14ac:dyDescent="0.25">
      <c r="B79" s="28" t="s">
        <v>3</v>
      </c>
      <c r="C79" s="173" t="s">
        <v>73</v>
      </c>
      <c r="D79" s="124"/>
      <c r="E79" s="124"/>
      <c r="F79" s="124"/>
      <c r="G79" s="125"/>
      <c r="H79" s="37">
        <v>1.6000000000000001E-3</v>
      </c>
      <c r="I79" s="26">
        <f>H79*I39</f>
        <v>2.7352959999999999</v>
      </c>
    </row>
    <row r="80" spans="2:22" x14ac:dyDescent="0.25">
      <c r="B80" s="28" t="s">
        <v>4</v>
      </c>
      <c r="C80" s="173" t="s">
        <v>17</v>
      </c>
      <c r="D80" s="124"/>
      <c r="E80" s="124"/>
      <c r="F80" s="124"/>
      <c r="G80" s="125"/>
      <c r="H80" s="37">
        <v>1.9439999999999999E-2</v>
      </c>
      <c r="I80" s="26">
        <f>H80*I39</f>
        <v>33.233846399999997</v>
      </c>
    </row>
    <row r="81" spans="2:15" x14ac:dyDescent="0.25">
      <c r="B81" s="28" t="s">
        <v>8</v>
      </c>
      <c r="C81" s="173" t="s">
        <v>74</v>
      </c>
      <c r="D81" s="124"/>
      <c r="E81" s="124"/>
      <c r="F81" s="124"/>
      <c r="G81" s="125"/>
      <c r="H81" s="37">
        <v>7.1500000000000001E-3</v>
      </c>
      <c r="I81" s="26">
        <f>H81*I39</f>
        <v>12.223354</v>
      </c>
    </row>
    <row r="82" spans="2:15" x14ac:dyDescent="0.25">
      <c r="B82" s="6" t="s">
        <v>9</v>
      </c>
      <c r="C82" s="174" t="s">
        <v>75</v>
      </c>
      <c r="D82" s="143"/>
      <c r="E82" s="143"/>
      <c r="F82" s="143"/>
      <c r="G82" s="144"/>
      <c r="H82" s="37">
        <v>3.2000000000000001E-2</v>
      </c>
      <c r="I82" s="26">
        <f>H82*I39</f>
        <v>54.705919999999999</v>
      </c>
    </row>
    <row r="83" spans="2:15" x14ac:dyDescent="0.25">
      <c r="B83" s="53" t="s">
        <v>29</v>
      </c>
      <c r="C83" s="175" t="s">
        <v>113</v>
      </c>
      <c r="D83" s="175"/>
      <c r="E83" s="175"/>
      <c r="F83" s="175"/>
      <c r="G83" s="175"/>
      <c r="H83" s="104">
        <f>SUM(H77:H82)</f>
        <v>6.4689999999999998E-2</v>
      </c>
      <c r="I83" s="27">
        <f>SUM(I77:I82)</f>
        <v>110.59143639999999</v>
      </c>
    </row>
    <row r="84" spans="2:15" x14ac:dyDescent="0.25">
      <c r="B84" s="5"/>
      <c r="C84" s="54"/>
      <c r="D84" s="9"/>
      <c r="E84" s="9"/>
      <c r="F84" s="9"/>
      <c r="G84" s="9"/>
      <c r="H84" s="9"/>
      <c r="I84" s="21"/>
    </row>
    <row r="85" spans="2:15" x14ac:dyDescent="0.25">
      <c r="B85" s="150" t="s">
        <v>76</v>
      </c>
      <c r="C85" s="141"/>
      <c r="D85" s="141"/>
      <c r="E85" s="141"/>
      <c r="F85" s="141"/>
      <c r="G85" s="141"/>
      <c r="H85" s="141"/>
      <c r="I85" s="141"/>
    </row>
    <row r="86" spans="2:15" x14ac:dyDescent="0.25">
      <c r="B86" s="170" t="s">
        <v>77</v>
      </c>
      <c r="C86" s="171"/>
      <c r="D86" s="171"/>
      <c r="E86" s="171"/>
      <c r="F86" s="171"/>
      <c r="G86" s="171"/>
      <c r="H86" s="171"/>
      <c r="I86" s="171"/>
    </row>
    <row r="87" spans="2:15" x14ac:dyDescent="0.25">
      <c r="B87" s="22" t="s">
        <v>34</v>
      </c>
      <c r="C87" s="172" t="s">
        <v>78</v>
      </c>
      <c r="D87" s="127"/>
      <c r="E87" s="127"/>
      <c r="F87" s="127"/>
      <c r="G87" s="128"/>
      <c r="H87" s="22" t="s">
        <v>6</v>
      </c>
      <c r="I87" s="23" t="s">
        <v>53</v>
      </c>
      <c r="J87" s="24"/>
      <c r="K87" s="24"/>
      <c r="L87" s="24"/>
      <c r="M87" s="24"/>
      <c r="N87" s="24"/>
      <c r="O87" s="24"/>
    </row>
    <row r="88" spans="2:15" x14ac:dyDescent="0.25">
      <c r="B88" s="28" t="s">
        <v>1</v>
      </c>
      <c r="C88" s="167" t="s">
        <v>79</v>
      </c>
      <c r="D88" s="127"/>
      <c r="E88" s="127"/>
      <c r="F88" s="127"/>
      <c r="G88" s="128"/>
      <c r="H88" s="37">
        <v>9.2599999999999991E-3</v>
      </c>
      <c r="I88" s="26">
        <f t="shared" ref="I88:I93" si="2">H88*$I$39</f>
        <v>15.830525599999998</v>
      </c>
      <c r="J88" s="24"/>
      <c r="K88" s="24"/>
      <c r="L88" s="24"/>
      <c r="M88" s="24"/>
      <c r="N88" s="24"/>
      <c r="O88" s="24"/>
    </row>
    <row r="89" spans="2:15" x14ac:dyDescent="0.25">
      <c r="B89" s="28" t="s">
        <v>2</v>
      </c>
      <c r="C89" s="167" t="s">
        <v>80</v>
      </c>
      <c r="D89" s="127"/>
      <c r="E89" s="127"/>
      <c r="F89" s="127"/>
      <c r="G89" s="128"/>
      <c r="H89" s="37">
        <v>5.5599999999999998E-3</v>
      </c>
      <c r="I89" s="26">
        <f t="shared" si="2"/>
        <v>9.5051535999999999</v>
      </c>
      <c r="J89" s="24"/>
      <c r="K89" s="24"/>
      <c r="L89" s="24"/>
      <c r="M89" s="24"/>
      <c r="N89" s="24"/>
      <c r="O89" s="24"/>
    </row>
    <row r="90" spans="2:15" x14ac:dyDescent="0.25">
      <c r="B90" s="28" t="s">
        <v>3</v>
      </c>
      <c r="C90" s="167" t="s">
        <v>81</v>
      </c>
      <c r="D90" s="127"/>
      <c r="E90" s="127"/>
      <c r="F90" s="127"/>
      <c r="G90" s="128"/>
      <c r="H90" s="37">
        <v>2.7999999999999998E-4</v>
      </c>
      <c r="I90" s="26">
        <f t="shared" si="2"/>
        <v>0.47867679999999996</v>
      </c>
      <c r="J90" s="24"/>
      <c r="K90" s="24"/>
      <c r="L90" s="24"/>
      <c r="M90" s="24"/>
      <c r="N90" s="24"/>
      <c r="O90" s="24"/>
    </row>
    <row r="91" spans="2:15" x14ac:dyDescent="0.25">
      <c r="B91" s="28" t="s">
        <v>4</v>
      </c>
      <c r="C91" s="167" t="s">
        <v>82</v>
      </c>
      <c r="D91" s="127"/>
      <c r="E91" s="127"/>
      <c r="F91" s="127"/>
      <c r="G91" s="128"/>
      <c r="H91" s="37">
        <v>4.4999999999999999E-4</v>
      </c>
      <c r="I91" s="26">
        <f t="shared" si="2"/>
        <v>0.76930199999999993</v>
      </c>
      <c r="J91" s="24"/>
      <c r="K91" s="24"/>
      <c r="L91" s="24"/>
      <c r="M91" s="24"/>
      <c r="N91" s="24"/>
      <c r="O91" s="24"/>
    </row>
    <row r="92" spans="2:15" x14ac:dyDescent="0.25">
      <c r="B92" s="28" t="s">
        <v>8</v>
      </c>
      <c r="C92" s="167" t="s">
        <v>83</v>
      </c>
      <c r="D92" s="127"/>
      <c r="E92" s="127"/>
      <c r="F92" s="127"/>
      <c r="G92" s="128"/>
      <c r="H92" s="37">
        <v>5.5999999999999995E-4</v>
      </c>
      <c r="I92" s="26">
        <f t="shared" si="2"/>
        <v>0.95735359999999992</v>
      </c>
      <c r="J92" s="24"/>
      <c r="K92" s="24"/>
      <c r="L92" s="24"/>
      <c r="M92" s="24"/>
      <c r="N92" s="24"/>
      <c r="O92" s="24"/>
    </row>
    <row r="93" spans="2:15" x14ac:dyDescent="0.25">
      <c r="B93" s="28" t="s">
        <v>9</v>
      </c>
      <c r="C93" s="167" t="s">
        <v>5</v>
      </c>
      <c r="D93" s="127"/>
      <c r="E93" s="127"/>
      <c r="F93" s="127"/>
      <c r="G93" s="128"/>
      <c r="H93" s="37">
        <v>0</v>
      </c>
      <c r="I93" s="26">
        <f t="shared" si="2"/>
        <v>0</v>
      </c>
      <c r="J93" s="24"/>
      <c r="K93" s="24"/>
      <c r="L93" s="24"/>
      <c r="M93" s="24"/>
      <c r="N93" s="24"/>
      <c r="O93" s="24"/>
    </row>
    <row r="94" spans="2:15" x14ac:dyDescent="0.25">
      <c r="B94" s="22" t="s">
        <v>29</v>
      </c>
      <c r="C94" s="126" t="s">
        <v>112</v>
      </c>
      <c r="D94" s="127"/>
      <c r="E94" s="127"/>
      <c r="F94" s="127"/>
      <c r="G94" s="128"/>
      <c r="H94" s="31">
        <f>SUM(H88:H93)</f>
        <v>1.6110000000000003E-2</v>
      </c>
      <c r="I94" s="27">
        <f>SUM(I88:I93)</f>
        <v>27.541011599999997</v>
      </c>
    </row>
    <row r="96" spans="2:15" x14ac:dyDescent="0.25">
      <c r="B96" s="168" t="s">
        <v>84</v>
      </c>
      <c r="C96" s="169"/>
      <c r="D96" s="169"/>
      <c r="E96" s="169"/>
      <c r="F96" s="169"/>
      <c r="G96" s="169"/>
      <c r="H96" s="169"/>
      <c r="I96" s="169"/>
    </row>
    <row r="97" spans="2:15" x14ac:dyDescent="0.25">
      <c r="B97" s="72" t="s">
        <v>35</v>
      </c>
      <c r="C97" s="159" t="s">
        <v>85</v>
      </c>
      <c r="D97" s="130"/>
      <c r="E97" s="130"/>
      <c r="F97" s="130"/>
      <c r="G97" s="131"/>
      <c r="H97" s="59" t="s">
        <v>6</v>
      </c>
      <c r="I97" s="60" t="s">
        <v>53</v>
      </c>
      <c r="J97" s="24"/>
      <c r="K97" s="24"/>
      <c r="L97" s="24"/>
      <c r="M97" s="24"/>
      <c r="N97" s="24"/>
      <c r="O97" s="24"/>
    </row>
    <row r="98" spans="2:15" x14ac:dyDescent="0.25">
      <c r="B98" s="6" t="s">
        <v>1</v>
      </c>
      <c r="C98" s="160" t="s">
        <v>86</v>
      </c>
      <c r="D98" s="124"/>
      <c r="E98" s="124"/>
      <c r="F98" s="124"/>
      <c r="G98" s="125"/>
      <c r="H98" s="25">
        <v>0</v>
      </c>
      <c r="I98" s="26">
        <v>0</v>
      </c>
      <c r="J98" s="24"/>
      <c r="K98" s="24"/>
      <c r="L98" s="24"/>
      <c r="M98" s="24"/>
      <c r="N98" s="24"/>
      <c r="O98" s="24"/>
    </row>
    <row r="99" spans="2:15" x14ac:dyDescent="0.25">
      <c r="B99" s="22" t="s">
        <v>29</v>
      </c>
      <c r="C99" s="126" t="s">
        <v>111</v>
      </c>
      <c r="D99" s="161"/>
      <c r="E99" s="161"/>
      <c r="F99" s="161"/>
      <c r="G99" s="162"/>
      <c r="H99" s="31">
        <f>SUM(H98)</f>
        <v>0</v>
      </c>
      <c r="I99" s="27">
        <f>SUM(I98)</f>
        <v>0</v>
      </c>
      <c r="J99" s="24"/>
      <c r="K99" s="24"/>
      <c r="L99" s="24"/>
      <c r="M99" s="24"/>
      <c r="N99" s="24"/>
      <c r="O99" s="24"/>
    </row>
    <row r="100" spans="2:15" x14ac:dyDescent="0.25">
      <c r="H100" s="71"/>
    </row>
    <row r="101" spans="2:15" x14ac:dyDescent="0.25">
      <c r="B101" s="150" t="s">
        <v>87</v>
      </c>
      <c r="C101" s="163"/>
      <c r="D101" s="163"/>
      <c r="E101" s="163"/>
      <c r="F101" s="163"/>
      <c r="G101" s="163"/>
      <c r="H101" s="163"/>
      <c r="I101" s="163"/>
    </row>
    <row r="102" spans="2:15" x14ac:dyDescent="0.25">
      <c r="B102" s="69">
        <v>4</v>
      </c>
      <c r="C102" s="164" t="s">
        <v>88</v>
      </c>
      <c r="D102" s="165"/>
      <c r="E102" s="165"/>
      <c r="F102" s="165"/>
      <c r="G102" s="165"/>
      <c r="H102" s="166"/>
      <c r="I102" s="70" t="s">
        <v>53</v>
      </c>
    </row>
    <row r="103" spans="2:15" x14ac:dyDescent="0.25">
      <c r="B103" s="28" t="s">
        <v>34</v>
      </c>
      <c r="C103" s="123" t="s">
        <v>78</v>
      </c>
      <c r="D103" s="124"/>
      <c r="E103" s="124"/>
      <c r="F103" s="124"/>
      <c r="G103" s="124"/>
      <c r="H103" s="125"/>
      <c r="I103" s="26">
        <f>I94</f>
        <v>27.541011599999997</v>
      </c>
    </row>
    <row r="104" spans="2:15" x14ac:dyDescent="0.25">
      <c r="B104" s="28" t="s">
        <v>35</v>
      </c>
      <c r="C104" s="123" t="s">
        <v>85</v>
      </c>
      <c r="D104" s="124"/>
      <c r="E104" s="124"/>
      <c r="F104" s="124"/>
      <c r="G104" s="124"/>
      <c r="H104" s="125"/>
      <c r="I104" s="26">
        <v>0</v>
      </c>
    </row>
    <row r="105" spans="2:15" x14ac:dyDescent="0.25">
      <c r="B105" s="73" t="s">
        <v>29</v>
      </c>
      <c r="C105" s="156" t="s">
        <v>111</v>
      </c>
      <c r="D105" s="157"/>
      <c r="E105" s="157"/>
      <c r="F105" s="157"/>
      <c r="G105" s="157"/>
      <c r="H105" s="158"/>
      <c r="I105" s="74">
        <f>SUM(I103+I104)</f>
        <v>27.541011599999997</v>
      </c>
    </row>
    <row r="106" spans="2:15" x14ac:dyDescent="0.25">
      <c r="B106" s="2"/>
      <c r="C106" s="67"/>
      <c r="D106" s="2"/>
      <c r="E106" s="2"/>
      <c r="F106" s="2"/>
      <c r="G106" s="2"/>
      <c r="H106" s="33"/>
      <c r="I106" s="34"/>
    </row>
    <row r="107" spans="2:15" x14ac:dyDescent="0.25">
      <c r="B107" s="150" t="s">
        <v>89</v>
      </c>
      <c r="C107" s="141"/>
      <c r="D107" s="141"/>
      <c r="E107" s="141"/>
      <c r="F107" s="141"/>
      <c r="G107" s="141"/>
      <c r="H107" s="141"/>
      <c r="I107" s="141"/>
    </row>
    <row r="108" spans="2:15" x14ac:dyDescent="0.25">
      <c r="B108" s="59">
        <v>5</v>
      </c>
      <c r="C108" s="159" t="s">
        <v>90</v>
      </c>
      <c r="D108" s="130"/>
      <c r="E108" s="130"/>
      <c r="F108" s="130"/>
      <c r="G108" s="130"/>
      <c r="H108" s="131"/>
      <c r="I108" s="60" t="s">
        <v>53</v>
      </c>
    </row>
    <row r="109" spans="2:15" x14ac:dyDescent="0.25">
      <c r="B109" s="6" t="s">
        <v>1</v>
      </c>
      <c r="C109" s="160" t="s">
        <v>36</v>
      </c>
      <c r="D109" s="124"/>
      <c r="E109" s="124"/>
      <c r="F109" s="124"/>
      <c r="G109" s="124"/>
      <c r="H109" s="125"/>
      <c r="I109" s="39">
        <v>61.65</v>
      </c>
    </row>
    <row r="110" spans="2:15" x14ac:dyDescent="0.25">
      <c r="B110" s="6" t="s">
        <v>2</v>
      </c>
      <c r="C110" s="108" t="s">
        <v>141</v>
      </c>
      <c r="D110" s="106"/>
      <c r="E110" s="106"/>
      <c r="F110" s="106"/>
      <c r="G110" s="106"/>
      <c r="H110" s="107"/>
      <c r="I110" s="39">
        <v>673</v>
      </c>
    </row>
    <row r="111" spans="2:15" x14ac:dyDescent="0.25">
      <c r="B111" s="28" t="s">
        <v>3</v>
      </c>
      <c r="C111" s="123" t="s">
        <v>139</v>
      </c>
      <c r="D111" s="124"/>
      <c r="E111" s="124"/>
      <c r="F111" s="124"/>
      <c r="G111" s="124"/>
      <c r="H111" s="125"/>
      <c r="I111" s="40">
        <v>16.54</v>
      </c>
    </row>
    <row r="112" spans="2:15" x14ac:dyDescent="0.25">
      <c r="B112" s="28" t="s">
        <v>4</v>
      </c>
      <c r="C112" s="105" t="s">
        <v>149</v>
      </c>
      <c r="D112" s="106"/>
      <c r="E112" s="106"/>
      <c r="F112" s="106"/>
      <c r="G112" s="106"/>
      <c r="H112" s="107"/>
      <c r="I112" s="40">
        <v>5.84</v>
      </c>
    </row>
    <row r="113" spans="2:27" x14ac:dyDescent="0.25">
      <c r="B113" s="28" t="s">
        <v>8</v>
      </c>
      <c r="C113" s="123" t="s">
        <v>142</v>
      </c>
      <c r="D113" s="124"/>
      <c r="E113" s="124"/>
      <c r="F113" s="124"/>
      <c r="G113" s="124"/>
      <c r="H113" s="125"/>
      <c r="I113" s="40">
        <v>0</v>
      </c>
    </row>
    <row r="114" spans="2:27" x14ac:dyDescent="0.25">
      <c r="B114" s="30"/>
      <c r="C114" s="126" t="s">
        <v>117</v>
      </c>
      <c r="D114" s="127"/>
      <c r="E114" s="127"/>
      <c r="F114" s="127"/>
      <c r="G114" s="127"/>
      <c r="H114" s="128"/>
      <c r="I114" s="27">
        <f>SUM(I109:I113)</f>
        <v>757.03</v>
      </c>
    </row>
    <row r="115" spans="2:27" x14ac:dyDescent="0.25">
      <c r="B115" s="32"/>
      <c r="C115" s="67"/>
      <c r="D115" s="2"/>
      <c r="E115" s="2"/>
      <c r="F115" s="2"/>
      <c r="G115" s="2"/>
      <c r="H115" s="2"/>
      <c r="I115" s="34"/>
    </row>
    <row r="116" spans="2:27" x14ac:dyDescent="0.25">
      <c r="B116" s="150" t="s">
        <v>91</v>
      </c>
      <c r="C116" s="141"/>
      <c r="D116" s="141"/>
      <c r="E116" s="141"/>
      <c r="F116" s="141"/>
      <c r="G116" s="141"/>
      <c r="H116" s="141"/>
      <c r="I116" s="141"/>
    </row>
    <row r="117" spans="2:27" x14ac:dyDescent="0.25">
      <c r="B117" s="59">
        <v>6</v>
      </c>
      <c r="C117" s="151" t="s">
        <v>92</v>
      </c>
      <c r="D117" s="130"/>
      <c r="E117" s="130"/>
      <c r="F117" s="130"/>
      <c r="G117" s="131"/>
      <c r="H117" s="59" t="s">
        <v>6</v>
      </c>
      <c r="I117" s="60" t="s">
        <v>53</v>
      </c>
      <c r="J117" s="24"/>
      <c r="K117" s="24"/>
      <c r="L117" s="24"/>
      <c r="M117" s="24"/>
      <c r="N117" s="24"/>
    </row>
    <row r="118" spans="2:27" x14ac:dyDescent="0.25">
      <c r="B118" s="28" t="s">
        <v>1</v>
      </c>
      <c r="C118" s="123" t="s">
        <v>127</v>
      </c>
      <c r="D118" s="152"/>
      <c r="E118" s="152"/>
      <c r="F118" s="152"/>
      <c r="G118" s="153"/>
      <c r="H118" s="29">
        <v>0.05</v>
      </c>
      <c r="I118" s="26">
        <f>H118*I143</f>
        <v>218.61594974783998</v>
      </c>
      <c r="J118" s="154" t="s">
        <v>126</v>
      </c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</row>
    <row r="119" spans="2:27" x14ac:dyDescent="0.25">
      <c r="B119" s="28" t="s">
        <v>2</v>
      </c>
      <c r="C119" s="123" t="s">
        <v>128</v>
      </c>
      <c r="D119" s="152"/>
      <c r="E119" s="152"/>
      <c r="F119" s="152"/>
      <c r="G119" s="153"/>
      <c r="H119" s="29">
        <v>0.1</v>
      </c>
      <c r="I119" s="26">
        <f>H119*(I143+I118)</f>
        <v>459.09349447046401</v>
      </c>
      <c r="J119" s="24"/>
      <c r="K119" s="24"/>
      <c r="L119" s="24"/>
      <c r="M119" s="24"/>
      <c r="N119" s="24"/>
    </row>
    <row r="120" spans="2:27" ht="16.5" thickBot="1" x14ac:dyDescent="0.3">
      <c r="B120" s="28" t="s">
        <v>3</v>
      </c>
      <c r="C120" s="142" t="s">
        <v>37</v>
      </c>
      <c r="D120" s="143"/>
      <c r="E120" s="143"/>
      <c r="F120" s="143"/>
      <c r="G120" s="144"/>
      <c r="H120" s="41"/>
      <c r="I120" s="42"/>
      <c r="J120" s="24"/>
      <c r="K120" s="24"/>
      <c r="L120" s="24"/>
      <c r="M120" s="24"/>
      <c r="N120" s="24"/>
    </row>
    <row r="121" spans="2:27" ht="15" customHeight="1" x14ac:dyDescent="0.25">
      <c r="B121" s="43"/>
      <c r="C121" s="145" t="s">
        <v>93</v>
      </c>
      <c r="D121" s="146"/>
      <c r="E121" s="146"/>
      <c r="F121" s="147" t="s">
        <v>13</v>
      </c>
      <c r="G121" s="147"/>
      <c r="H121" s="89">
        <v>6.4999999999999997E-3</v>
      </c>
      <c r="I121" s="44">
        <f>(I130/0.9135)*H121</f>
        <v>35.933426222920829</v>
      </c>
      <c r="J121" s="148" t="s">
        <v>125</v>
      </c>
      <c r="K121" s="149"/>
      <c r="L121" s="149"/>
      <c r="M121" s="64"/>
      <c r="N121" s="24"/>
    </row>
    <row r="122" spans="2:27" x14ac:dyDescent="0.25">
      <c r="B122" s="43"/>
      <c r="C122" s="132" t="s">
        <v>94</v>
      </c>
      <c r="D122" s="133"/>
      <c r="E122" s="133"/>
      <c r="F122" s="134" t="s">
        <v>14</v>
      </c>
      <c r="G122" s="134"/>
      <c r="H122" s="90">
        <v>0.03</v>
      </c>
      <c r="I122" s="45">
        <f>(I130/0.9135)*H122</f>
        <v>165.84658256732689</v>
      </c>
      <c r="J122" s="65" t="s">
        <v>124</v>
      </c>
      <c r="K122" s="65"/>
      <c r="L122" s="65"/>
      <c r="M122" s="65"/>
      <c r="N122" s="24"/>
      <c r="AA122" s="91"/>
    </row>
    <row r="123" spans="2:27" x14ac:dyDescent="0.25">
      <c r="B123" s="43"/>
      <c r="C123" s="132" t="s">
        <v>15</v>
      </c>
      <c r="D123" s="133"/>
      <c r="E123" s="133"/>
      <c r="F123" s="134" t="s">
        <v>95</v>
      </c>
      <c r="G123" s="134"/>
      <c r="H123" s="90">
        <v>0.05</v>
      </c>
      <c r="I123" s="45">
        <f>(I130/0.9135)*H123</f>
        <v>276.41097094554488</v>
      </c>
      <c r="J123" s="24"/>
      <c r="K123" s="24"/>
      <c r="L123" s="24"/>
      <c r="M123" s="24"/>
      <c r="N123" s="24"/>
    </row>
    <row r="124" spans="2:27" ht="15.75" customHeight="1" thickBot="1" x14ac:dyDescent="0.3">
      <c r="B124" s="43"/>
      <c r="C124" s="135" t="s">
        <v>96</v>
      </c>
      <c r="D124" s="136"/>
      <c r="E124" s="136"/>
      <c r="F124" s="136"/>
      <c r="G124" s="137"/>
      <c r="H124" s="46">
        <f t="shared" ref="H124" si="3">SUM(H121:H123)</f>
        <v>8.6499999999999994E-2</v>
      </c>
      <c r="I124" s="47">
        <f>(SUM(I143,I118:I119)/(1-H124))-SUM(I118:I119,I143)</f>
        <v>478.19097973579301</v>
      </c>
      <c r="J124" s="24"/>
      <c r="K124" s="24"/>
      <c r="L124" s="24"/>
      <c r="M124" s="24"/>
      <c r="N124" s="24"/>
      <c r="AA124" s="91"/>
    </row>
    <row r="125" spans="2:27" x14ac:dyDescent="0.25">
      <c r="B125" s="22" t="s">
        <v>29</v>
      </c>
      <c r="C125" s="129" t="s">
        <v>118</v>
      </c>
      <c r="D125" s="130"/>
      <c r="E125" s="130"/>
      <c r="F125" s="130"/>
      <c r="G125" s="131"/>
      <c r="H125" s="48"/>
      <c r="I125" s="49">
        <f>I118+I119+I124</f>
        <v>1155.9004239540971</v>
      </c>
      <c r="M125" s="50"/>
    </row>
    <row r="126" spans="2:27" x14ac:dyDescent="0.25">
      <c r="B126" s="76"/>
      <c r="C126" s="76"/>
      <c r="D126" s="77"/>
      <c r="E126" s="77"/>
      <c r="F126" s="77"/>
      <c r="G126" s="77"/>
      <c r="H126" s="78"/>
      <c r="I126" s="79"/>
      <c r="M126" s="50"/>
    </row>
    <row r="127" spans="2:27" x14ac:dyDescent="0.25">
      <c r="B127" s="80" t="s">
        <v>120</v>
      </c>
      <c r="C127" s="81"/>
      <c r="D127" s="81"/>
      <c r="E127" s="81"/>
      <c r="F127" s="81"/>
      <c r="G127" s="81"/>
      <c r="H127" s="81"/>
      <c r="I127" s="82">
        <f>H121+H122+H123</f>
        <v>8.6499999999999994E-2</v>
      </c>
      <c r="M127" s="50"/>
    </row>
    <row r="128" spans="2:27" x14ac:dyDescent="0.25">
      <c r="B128" s="83">
        <v>100</v>
      </c>
      <c r="C128" s="84"/>
      <c r="D128" s="84"/>
      <c r="E128" s="84"/>
      <c r="F128" s="84"/>
      <c r="G128" s="84"/>
      <c r="H128" s="84"/>
      <c r="I128" s="85"/>
      <c r="M128" s="50"/>
    </row>
    <row r="129" spans="2:13" ht="9.75" customHeight="1" x14ac:dyDescent="0.25">
      <c r="B129" s="83"/>
      <c r="C129" s="84"/>
      <c r="D129" s="84"/>
      <c r="E129" s="84"/>
      <c r="F129" s="84"/>
      <c r="G129" s="84"/>
      <c r="H129" s="84"/>
      <c r="I129" s="85"/>
      <c r="M129" s="50"/>
    </row>
    <row r="130" spans="2:13" x14ac:dyDescent="0.25">
      <c r="B130" s="83" t="s">
        <v>121</v>
      </c>
      <c r="C130" s="84"/>
      <c r="D130" s="84"/>
      <c r="E130" s="84"/>
      <c r="F130" s="84"/>
      <c r="G130" s="84"/>
      <c r="H130" s="84"/>
      <c r="I130" s="86">
        <f>I39+I73+I83+I105+I114+I118+I119</f>
        <v>5050.0284391751038</v>
      </c>
      <c r="M130" s="50"/>
    </row>
    <row r="131" spans="2:13" ht="11.25" customHeight="1" x14ac:dyDescent="0.25">
      <c r="B131" s="83"/>
      <c r="C131" s="84"/>
      <c r="D131" s="84"/>
      <c r="E131" s="84"/>
      <c r="F131" s="84"/>
      <c r="G131" s="84"/>
      <c r="H131" s="84"/>
      <c r="I131" s="85"/>
      <c r="M131" s="50"/>
    </row>
    <row r="132" spans="2:13" x14ac:dyDescent="0.25">
      <c r="B132" s="83" t="s">
        <v>122</v>
      </c>
      <c r="C132" s="84"/>
      <c r="D132" s="84"/>
      <c r="E132" s="84"/>
      <c r="F132" s="84"/>
      <c r="G132" s="84"/>
      <c r="H132" s="84"/>
      <c r="I132" s="85"/>
      <c r="M132" s="50"/>
    </row>
    <row r="133" spans="2:13" ht="11.25" customHeight="1" x14ac:dyDescent="0.25">
      <c r="B133" s="83"/>
      <c r="C133" s="84"/>
      <c r="D133" s="84"/>
      <c r="E133" s="84"/>
      <c r="F133" s="84"/>
      <c r="G133" s="84"/>
      <c r="H133" s="84"/>
      <c r="I133" s="85"/>
      <c r="M133" s="50"/>
    </row>
    <row r="134" spans="2:13" x14ac:dyDescent="0.25">
      <c r="B134" s="138" t="s">
        <v>123</v>
      </c>
      <c r="C134" s="139"/>
      <c r="D134" s="87"/>
      <c r="E134" s="87"/>
      <c r="F134" s="87"/>
      <c r="G134" s="87"/>
      <c r="H134" s="87"/>
      <c r="I134" s="88">
        <f>I124</f>
        <v>478.19097973579301</v>
      </c>
      <c r="M134" s="50"/>
    </row>
    <row r="135" spans="2:13" x14ac:dyDescent="0.25">
      <c r="B135" s="2"/>
      <c r="C135" s="67"/>
      <c r="D135" s="2"/>
      <c r="E135" s="2"/>
      <c r="F135" s="2"/>
      <c r="G135" s="2"/>
      <c r="H135" s="33"/>
      <c r="I135" s="34"/>
      <c r="M135" s="50"/>
    </row>
    <row r="136" spans="2:13" x14ac:dyDescent="0.25">
      <c r="B136" s="140" t="s">
        <v>97</v>
      </c>
      <c r="C136" s="141"/>
      <c r="D136" s="141"/>
      <c r="E136" s="141"/>
      <c r="F136" s="141"/>
      <c r="G136" s="141"/>
      <c r="H136" s="141"/>
      <c r="I136" s="141"/>
      <c r="M136" s="50"/>
    </row>
    <row r="137" spans="2:13" x14ac:dyDescent="0.25">
      <c r="B137" s="59"/>
      <c r="C137" s="129" t="s">
        <v>16</v>
      </c>
      <c r="D137" s="130"/>
      <c r="E137" s="130"/>
      <c r="F137" s="130"/>
      <c r="G137" s="130"/>
      <c r="H137" s="131"/>
      <c r="I137" s="60" t="s">
        <v>53</v>
      </c>
      <c r="M137" s="50"/>
    </row>
    <row r="138" spans="2:13" x14ac:dyDescent="0.25">
      <c r="B138" s="28" t="s">
        <v>1</v>
      </c>
      <c r="C138" s="123" t="s">
        <v>98</v>
      </c>
      <c r="D138" s="124"/>
      <c r="E138" s="124"/>
      <c r="F138" s="124"/>
      <c r="G138" s="124"/>
      <c r="H138" s="125"/>
      <c r="I138" s="26">
        <f>I39</f>
        <v>1709.56</v>
      </c>
      <c r="M138" s="50"/>
    </row>
    <row r="139" spans="2:13" x14ac:dyDescent="0.25">
      <c r="B139" s="28" t="s">
        <v>2</v>
      </c>
      <c r="C139" s="123" t="s">
        <v>99</v>
      </c>
      <c r="D139" s="124"/>
      <c r="E139" s="124"/>
      <c r="F139" s="124"/>
      <c r="G139" s="124"/>
      <c r="H139" s="125"/>
      <c r="I139" s="26">
        <f>I73</f>
        <v>1767.5965469568</v>
      </c>
      <c r="M139" s="50"/>
    </row>
    <row r="140" spans="2:13" x14ac:dyDescent="0.25">
      <c r="B140" s="28" t="s">
        <v>3</v>
      </c>
      <c r="C140" s="123" t="s">
        <v>100</v>
      </c>
      <c r="D140" s="124"/>
      <c r="E140" s="124"/>
      <c r="F140" s="124"/>
      <c r="G140" s="124"/>
      <c r="H140" s="125"/>
      <c r="I140" s="26">
        <f>I83</f>
        <v>110.59143639999999</v>
      </c>
      <c r="M140" s="50"/>
    </row>
    <row r="141" spans="2:13" x14ac:dyDescent="0.25">
      <c r="B141" s="28" t="s">
        <v>4</v>
      </c>
      <c r="C141" s="123" t="s">
        <v>33</v>
      </c>
      <c r="D141" s="124"/>
      <c r="E141" s="124"/>
      <c r="F141" s="124"/>
      <c r="G141" s="124"/>
      <c r="H141" s="125"/>
      <c r="I141" s="26">
        <f>I105</f>
        <v>27.541011599999997</v>
      </c>
      <c r="M141" s="50"/>
    </row>
    <row r="142" spans="2:13" x14ac:dyDescent="0.25">
      <c r="B142" s="28" t="s">
        <v>8</v>
      </c>
      <c r="C142" s="123" t="s">
        <v>101</v>
      </c>
      <c r="D142" s="124"/>
      <c r="E142" s="124"/>
      <c r="F142" s="124"/>
      <c r="G142" s="124"/>
      <c r="H142" s="125"/>
      <c r="I142" s="26">
        <f>I114</f>
        <v>757.03</v>
      </c>
      <c r="M142" s="50"/>
    </row>
    <row r="143" spans="2:13" x14ac:dyDescent="0.25">
      <c r="B143" s="120" t="s">
        <v>102</v>
      </c>
      <c r="C143" s="121"/>
      <c r="D143" s="121"/>
      <c r="E143" s="121"/>
      <c r="F143" s="121"/>
      <c r="G143" s="121"/>
      <c r="H143" s="122"/>
      <c r="I143" s="93">
        <f>SUM(I138:I142)</f>
        <v>4372.3189949567995</v>
      </c>
      <c r="M143" s="50"/>
    </row>
    <row r="144" spans="2:13" x14ac:dyDescent="0.25">
      <c r="B144" s="28" t="s">
        <v>9</v>
      </c>
      <c r="C144" s="123" t="s">
        <v>103</v>
      </c>
      <c r="D144" s="124"/>
      <c r="E144" s="124"/>
      <c r="F144" s="124"/>
      <c r="G144" s="124"/>
      <c r="H144" s="125"/>
      <c r="I144" s="26">
        <f>I125</f>
        <v>1155.9004239540971</v>
      </c>
    </row>
    <row r="145" spans="2:11" x14ac:dyDescent="0.25">
      <c r="B145" s="22" t="s">
        <v>29</v>
      </c>
      <c r="C145" s="126" t="s">
        <v>119</v>
      </c>
      <c r="D145" s="127"/>
      <c r="E145" s="127"/>
      <c r="F145" s="127"/>
      <c r="G145" s="127"/>
      <c r="H145" s="128"/>
      <c r="I145" s="27">
        <f>SUM(I143+I144)</f>
        <v>5528.2194189108968</v>
      </c>
      <c r="K145" s="91"/>
    </row>
    <row r="146" spans="2:11" x14ac:dyDescent="0.25">
      <c r="B146" s="2"/>
      <c r="C146" s="67"/>
      <c r="D146" s="2"/>
      <c r="E146" s="2"/>
      <c r="F146" s="2"/>
      <c r="G146" s="2"/>
      <c r="H146" s="33"/>
      <c r="I146" s="34"/>
    </row>
    <row r="147" spans="2:11" x14ac:dyDescent="0.25">
      <c r="I147" s="103"/>
    </row>
  </sheetData>
  <mergeCells count="130">
    <mergeCell ref="B1:I1"/>
    <mergeCell ref="B3:I3"/>
    <mergeCell ref="B4:I4"/>
    <mergeCell ref="B5:I5"/>
    <mergeCell ref="B6:I6"/>
    <mergeCell ref="B7:I7"/>
    <mergeCell ref="B17:I17"/>
    <mergeCell ref="B18:C18"/>
    <mergeCell ref="D18:F18"/>
    <mergeCell ref="G18:I18"/>
    <mergeCell ref="B19:C19"/>
    <mergeCell ref="D19:F19"/>
    <mergeCell ref="G19:I19"/>
    <mergeCell ref="B9:I9"/>
    <mergeCell ref="B11:I11"/>
    <mergeCell ref="C12:H12"/>
    <mergeCell ref="C13:H13"/>
    <mergeCell ref="C14:H14"/>
    <mergeCell ref="C15:H15"/>
    <mergeCell ref="C27:H27"/>
    <mergeCell ref="C28:H28"/>
    <mergeCell ref="B30:I30"/>
    <mergeCell ref="B31:I31"/>
    <mergeCell ref="C32:H32"/>
    <mergeCell ref="C33:H33"/>
    <mergeCell ref="B21:I21"/>
    <mergeCell ref="B22:I22"/>
    <mergeCell ref="B23:I23"/>
    <mergeCell ref="C24:H24"/>
    <mergeCell ref="C25:H25"/>
    <mergeCell ref="C26:H26"/>
    <mergeCell ref="K52:X52"/>
    <mergeCell ref="B41:I41"/>
    <mergeCell ref="B42:I42"/>
    <mergeCell ref="C43:G43"/>
    <mergeCell ref="C44:G44"/>
    <mergeCell ref="C45:G45"/>
    <mergeCell ref="C46:G46"/>
    <mergeCell ref="C34:H34"/>
    <mergeCell ref="C35:H35"/>
    <mergeCell ref="C36:H36"/>
    <mergeCell ref="C37:H37"/>
    <mergeCell ref="C38:H38"/>
    <mergeCell ref="C39:H39"/>
    <mergeCell ref="C53:G53"/>
    <mergeCell ref="C54:G54"/>
    <mergeCell ref="C55:G55"/>
    <mergeCell ref="C56:G56"/>
    <mergeCell ref="C57:G57"/>
    <mergeCell ref="C58:G58"/>
    <mergeCell ref="B48:I48"/>
    <mergeCell ref="C49:G49"/>
    <mergeCell ref="C50:G50"/>
    <mergeCell ref="C51:G51"/>
    <mergeCell ref="C52:G52"/>
    <mergeCell ref="C65:H65"/>
    <mergeCell ref="B66:H66"/>
    <mergeCell ref="L66:V66"/>
    <mergeCell ref="B68:I68"/>
    <mergeCell ref="C69:H69"/>
    <mergeCell ref="C70:H70"/>
    <mergeCell ref="B60:I60"/>
    <mergeCell ref="C61:H61"/>
    <mergeCell ref="C62:H62"/>
    <mergeCell ref="C63:H63"/>
    <mergeCell ref="C64:H64"/>
    <mergeCell ref="L64:Y64"/>
    <mergeCell ref="C78:G78"/>
    <mergeCell ref="C79:G79"/>
    <mergeCell ref="C80:G80"/>
    <mergeCell ref="C81:G81"/>
    <mergeCell ref="C82:G82"/>
    <mergeCell ref="C83:G83"/>
    <mergeCell ref="C71:H71"/>
    <mergeCell ref="C72:H72"/>
    <mergeCell ref="B73:H73"/>
    <mergeCell ref="B75:I75"/>
    <mergeCell ref="C76:G76"/>
    <mergeCell ref="C77:G77"/>
    <mergeCell ref="C91:G91"/>
    <mergeCell ref="C92:G92"/>
    <mergeCell ref="C93:G93"/>
    <mergeCell ref="C94:G94"/>
    <mergeCell ref="B96:I96"/>
    <mergeCell ref="C97:G97"/>
    <mergeCell ref="B85:I85"/>
    <mergeCell ref="B86:I86"/>
    <mergeCell ref="C87:G87"/>
    <mergeCell ref="C88:G88"/>
    <mergeCell ref="C89:G89"/>
    <mergeCell ref="C90:G90"/>
    <mergeCell ref="C105:H105"/>
    <mergeCell ref="B107:I107"/>
    <mergeCell ref="C108:H108"/>
    <mergeCell ref="C109:H109"/>
    <mergeCell ref="C111:H111"/>
    <mergeCell ref="C113:H113"/>
    <mergeCell ref="C98:G98"/>
    <mergeCell ref="C99:G99"/>
    <mergeCell ref="B101:I101"/>
    <mergeCell ref="C102:H102"/>
    <mergeCell ref="C103:H103"/>
    <mergeCell ref="C104:H104"/>
    <mergeCell ref="J121:L121"/>
    <mergeCell ref="C122:E122"/>
    <mergeCell ref="F122:G122"/>
    <mergeCell ref="C114:H114"/>
    <mergeCell ref="B116:I116"/>
    <mergeCell ref="C117:G117"/>
    <mergeCell ref="C118:G118"/>
    <mergeCell ref="J118:X118"/>
    <mergeCell ref="C119:G119"/>
    <mergeCell ref="C123:E123"/>
    <mergeCell ref="F123:G123"/>
    <mergeCell ref="C124:G124"/>
    <mergeCell ref="C125:G125"/>
    <mergeCell ref="B134:C134"/>
    <mergeCell ref="B136:I136"/>
    <mergeCell ref="C120:G120"/>
    <mergeCell ref="C121:E121"/>
    <mergeCell ref="F121:G121"/>
    <mergeCell ref="B143:H143"/>
    <mergeCell ref="C144:H144"/>
    <mergeCell ref="C145:H145"/>
    <mergeCell ref="C137:H137"/>
    <mergeCell ref="C138:H138"/>
    <mergeCell ref="C139:H139"/>
    <mergeCell ref="C140:H140"/>
    <mergeCell ref="C141:H141"/>
    <mergeCell ref="C142:H142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Encarregado</vt:lpstr>
      <vt:lpstr>Copeira Sede e CRLS</vt:lpstr>
      <vt:lpstr>Niteroi</vt:lpstr>
      <vt:lpstr>Nova Iguaçu</vt:lpstr>
      <vt:lpstr>Duque de Caxias</vt:lpstr>
      <vt:lpstr>Barra do Pirai</vt:lpstr>
      <vt:lpstr>Volta Redonda</vt:lpstr>
      <vt:lpstr>Angra dos Reis</vt:lpstr>
      <vt:lpstr>Petrópolis</vt:lpstr>
      <vt:lpstr>Nova Friburgo</vt:lpstr>
      <vt:lpstr>Macaé</vt:lpstr>
      <vt:lpstr>Campos dos Goytacazes</vt:lpstr>
      <vt:lpstr>Itaperuna</vt:lpstr>
      <vt:lpstr>Cabo Frio</vt:lpstr>
      <vt:lpstr>São Gonçalo</vt:lpstr>
      <vt:lpstr>Centro Cultural</vt:lpstr>
      <vt:lpstr>Quadro 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Valmir de Almeida Peçanha Neto</cp:lastModifiedBy>
  <cp:lastPrinted>2026-01-29T16:18:45Z</cp:lastPrinted>
  <dcterms:created xsi:type="dcterms:W3CDTF">2022-08-09T13:50:58Z</dcterms:created>
  <dcterms:modified xsi:type="dcterms:W3CDTF">2026-01-29T16:19:09Z</dcterms:modified>
</cp:coreProperties>
</file>