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LICITAÇÕES_2025\Serviços_Manutenção de Ar Condicionado_2025\"/>
    </mc:Choice>
  </mc:AlternateContent>
  <xr:revisionPtr revIDLastSave="0" documentId="13_ncr:1_{5C755D55-A154-4FEE-850C-F6DF81BDDF8C}" xr6:coauthVersionLast="47" xr6:coauthVersionMax="47" xr10:uidLastSave="{00000000-0000-0000-0000-000000000000}"/>
  <bookViews>
    <workbookView xWindow="-120" yWindow="-120" windowWidth="29040" windowHeight="15840" tabRatio="579" firstSheet="2" activeTab="2" xr2:uid="{00000000-000D-0000-FFFF-FFFF00000000}"/>
  </bookViews>
  <sheets>
    <sheet name="encarregado" sheetId="64" state="hidden" r:id="rId1"/>
    <sheet name="tecnico de manutenção" sheetId="71" state="hidden" r:id="rId2"/>
    <sheet name="mecânico de refrigeração" sheetId="77" r:id="rId3"/>
    <sheet name="Planilha Resumo " sheetId="75" state="hidden" r:id="rId4"/>
  </sheets>
  <definedNames>
    <definedName name="_xlnm.Print_Area" localSheetId="0">encarregado!$A$1:$E$117</definedName>
    <definedName name="_xlnm.Print_Area" localSheetId="2">'mecânico de refrigeração'!$A$1:$E$117</definedName>
  </definedNames>
  <calcPr calcId="181029"/>
</workbook>
</file>

<file path=xl/calcChain.xml><?xml version="1.0" encoding="utf-8"?>
<calcChain xmlns="http://schemas.openxmlformats.org/spreadsheetml/2006/main">
  <c r="E92" i="64" l="1"/>
  <c r="E67" i="64" l="1"/>
  <c r="E94" i="64"/>
  <c r="E76" i="71"/>
  <c r="E75" i="71"/>
  <c r="E74" i="71"/>
  <c r="E73" i="71"/>
  <c r="E72" i="71"/>
  <c r="E58" i="71"/>
  <c r="E56" i="71"/>
  <c r="E48" i="71"/>
  <c r="E47" i="71"/>
  <c r="E33" i="71"/>
  <c r="E32" i="71"/>
  <c r="E78" i="64"/>
  <c r="E40" i="64" s="1"/>
  <c r="E77" i="64"/>
  <c r="E76" i="64"/>
  <c r="E75" i="64"/>
  <c r="E74" i="64"/>
  <c r="E73" i="64"/>
  <c r="E72" i="64"/>
  <c r="E68" i="64"/>
  <c r="E66" i="64"/>
  <c r="E65" i="64"/>
  <c r="E64" i="64"/>
  <c r="E63" i="64"/>
  <c r="E62" i="64"/>
  <c r="E53" i="64"/>
  <c r="E48" i="64"/>
  <c r="E47" i="64"/>
  <c r="E33" i="64"/>
  <c r="E32" i="64"/>
  <c r="E78" i="71" l="1"/>
  <c r="E39" i="64"/>
  <c r="E37" i="64"/>
  <c r="E34" i="64"/>
  <c r="G32" i="75"/>
  <c r="D66" i="71"/>
  <c r="D66" i="64"/>
  <c r="E93" i="71"/>
  <c r="E92" i="71" l="1"/>
  <c r="E94" i="71" l="1"/>
  <c r="E91" i="71"/>
  <c r="E91" i="64"/>
  <c r="E95" i="64" s="1"/>
  <c r="E113" i="64" s="1"/>
  <c r="E23" i="64"/>
  <c r="D78" i="64"/>
  <c r="E95" i="71" l="1"/>
  <c r="E113" i="71" s="1"/>
  <c r="E23" i="71" l="1"/>
  <c r="E53" i="71" s="1"/>
  <c r="D34" i="71"/>
  <c r="D68" i="71"/>
  <c r="D78" i="71"/>
  <c r="D101" i="71"/>
  <c r="D106" i="71" s="1"/>
  <c r="D34" i="64"/>
  <c r="D45" i="64"/>
  <c r="D68" i="64"/>
  <c r="D101" i="64"/>
  <c r="D45" i="71"/>
  <c r="D106" i="64" l="1"/>
  <c r="E29" i="64"/>
  <c r="E109" i="64" s="1"/>
  <c r="E58" i="64"/>
  <c r="E81" i="64" l="1"/>
  <c r="E86" i="64" s="1"/>
  <c r="E29" i="71"/>
  <c r="E80" i="64"/>
  <c r="E109" i="71" l="1"/>
  <c r="E34" i="71"/>
  <c r="E111" i="64"/>
  <c r="E85" i="64"/>
  <c r="E87" i="64" s="1"/>
  <c r="E112" i="64" s="1"/>
  <c r="E80" i="71"/>
  <c r="E64" i="71"/>
  <c r="E67" i="71"/>
  <c r="E62" i="71"/>
  <c r="E81" i="71"/>
  <c r="E86" i="71" s="1"/>
  <c r="E65" i="71"/>
  <c r="E66" i="71" s="1"/>
  <c r="E77" i="71"/>
  <c r="E63" i="71" l="1"/>
  <c r="E68" i="71" s="1"/>
  <c r="E111" i="71" s="1"/>
  <c r="B9" i="75"/>
  <c r="D9" i="75" s="1"/>
  <c r="E9" i="75" s="1"/>
  <c r="E85" i="71"/>
  <c r="E87" i="71" s="1"/>
  <c r="E112" i="71" s="1"/>
  <c r="E37" i="71"/>
  <c r="E56" i="64"/>
  <c r="E38" i="64"/>
  <c r="E41" i="64"/>
  <c r="E44" i="64"/>
  <c r="E43" i="64"/>
  <c r="E42" i="64"/>
  <c r="E45" i="64" l="1"/>
  <c r="E57" i="64" s="1"/>
  <c r="E43" i="71"/>
  <c r="E40" i="71"/>
  <c r="E39" i="71"/>
  <c r="E38" i="71"/>
  <c r="E44" i="71"/>
  <c r="E42" i="71"/>
  <c r="E41" i="71"/>
  <c r="E45" i="71" l="1"/>
  <c r="E57" i="71" s="1"/>
  <c r="E59" i="71" s="1"/>
  <c r="E99" i="71" s="1"/>
  <c r="E59" i="64"/>
  <c r="E110" i="71" l="1"/>
  <c r="E114" i="71" s="1"/>
  <c r="E110" i="64"/>
  <c r="E114" i="64" s="1"/>
  <c r="E99" i="64"/>
  <c r="E100" i="71" l="1"/>
  <c r="E116" i="71" s="1"/>
  <c r="B8" i="75" s="1"/>
  <c r="D8" i="75" s="1"/>
  <c r="E8" i="75" s="1"/>
  <c r="E100" i="64"/>
  <c r="E103" i="64" s="1"/>
  <c r="E104" i="71"/>
  <c r="E103" i="71" l="1"/>
  <c r="E116" i="64"/>
  <c r="B7" i="75" s="1"/>
  <c r="D7" i="75" s="1"/>
  <c r="E102" i="71"/>
  <c r="E106" i="71" s="1"/>
  <c r="E115" i="71" s="1"/>
  <c r="E117" i="71"/>
  <c r="E104" i="64"/>
  <c r="E102" i="64"/>
  <c r="E106" i="64" s="1"/>
  <c r="E7" i="75" l="1"/>
  <c r="E11" i="75" s="1"/>
  <c r="D11" i="75"/>
  <c r="E15" i="75" s="1"/>
  <c r="E117" i="64"/>
  <c r="E115" i="64"/>
  <c r="E16" i="75" l="1"/>
  <c r="B20" i="75"/>
  <c r="D20" i="75" s="1"/>
  <c r="B25" i="75" s="1"/>
</calcChain>
</file>

<file path=xl/sharedStrings.xml><?xml version="1.0" encoding="utf-8"?>
<sst xmlns="http://schemas.openxmlformats.org/spreadsheetml/2006/main" count="570" uniqueCount="147">
  <si>
    <t xml:space="preserve">Aviso prévio trabalhado  </t>
  </si>
  <si>
    <t>PLANILHA DE CUSTOS E FORMAÇÃO DE PREÇOS</t>
  </si>
  <si>
    <t>A</t>
  </si>
  <si>
    <t>Data de apresentação da proposta (dia/mês/ano)</t>
  </si>
  <si>
    <t>B</t>
  </si>
  <si>
    <t>C</t>
  </si>
  <si>
    <t>Ano Acordo, Convenção ou Sentença Normativa em Dissídio Coletivo</t>
  </si>
  <si>
    <t>D</t>
  </si>
  <si>
    <t>Nº de meses de execução contratual</t>
  </si>
  <si>
    <t>Unidade de Medida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</si>
  <si>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</si>
  <si>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</si>
  <si>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</si>
  <si>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</si>
  <si>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</si>
  <si>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MODULO 1: COMPOSIÇÃO DA REMUNERAÇÃO</t>
  </si>
  <si>
    <t>Composição da Remuneração</t>
  </si>
  <si>
    <t>%</t>
  </si>
  <si>
    <t>Valor (R$)</t>
  </si>
  <si>
    <t>Salário</t>
  </si>
  <si>
    <t>Adicional de periculosidade</t>
  </si>
  <si>
    <t>Adicional de insalubridade</t>
  </si>
  <si>
    <t>Adicional noturno</t>
  </si>
  <si>
    <t>E</t>
  </si>
  <si>
    <t>F</t>
  </si>
  <si>
    <t>G</t>
  </si>
  <si>
    <t>H</t>
  </si>
  <si>
    <t>Outros (especificar)</t>
  </si>
  <si>
    <t>Transporte</t>
  </si>
  <si>
    <t>Insumos Diversos</t>
  </si>
  <si>
    <t>4.1</t>
  </si>
  <si>
    <t>R$</t>
  </si>
  <si>
    <t>INSS</t>
  </si>
  <si>
    <t>SESI/SESC</t>
  </si>
  <si>
    <t>SENAI/SENAC</t>
  </si>
  <si>
    <t>INCRA</t>
  </si>
  <si>
    <t>Salário Educação</t>
  </si>
  <si>
    <t>FGTS</t>
  </si>
  <si>
    <t>SEBRAE</t>
  </si>
  <si>
    <t>TOTAL</t>
  </si>
  <si>
    <t>4.2</t>
  </si>
  <si>
    <t>13º Salário</t>
  </si>
  <si>
    <t>Aviso Prévio Indenizado</t>
  </si>
  <si>
    <t>Custos indiretos, tributos e lucro</t>
  </si>
  <si>
    <t>Custos indiretos</t>
  </si>
  <si>
    <t>Tributos</t>
  </si>
  <si>
    <t>Lucro</t>
  </si>
  <si>
    <t>Mão- de-obra vinculada à execução contratual (valor por empregado)</t>
  </si>
  <si>
    <t>Módulo 1 – Composição da Remuneração</t>
  </si>
  <si>
    <t>Subtotal (A + B + C + D)</t>
  </si>
  <si>
    <t>Valor total por empregado</t>
  </si>
  <si>
    <t xml:space="preserve">Incidência do FGTS sobre o aviso prévio indenizado. </t>
  </si>
  <si>
    <t>Posto</t>
  </si>
  <si>
    <t>IDENTIFICAÇÃO DOS SERVIÇOS</t>
  </si>
  <si>
    <t>Quantidade total a contratar (em função da unidade de medida)</t>
  </si>
  <si>
    <t>Regime tributário</t>
  </si>
  <si>
    <t>Quadro Resumo do Custo por empregado</t>
  </si>
  <si>
    <t>RIO DE JANEIRO</t>
  </si>
  <si>
    <t>Adicional de hora noturna reduzida</t>
  </si>
  <si>
    <t>MÓDULO 2: ENCARGOS E BENEFÍCIOS ANUAIS, MENSAIS E DIÁRIOS</t>
  </si>
  <si>
    <t>SUBMÓDULO 2.1 - 13º Salário, Férias e Adicional de Férias</t>
  </si>
  <si>
    <t>Adicional de Férias e Férias</t>
  </si>
  <si>
    <t>Total do Submódulo 2.1</t>
  </si>
  <si>
    <t>SUBMÓDULO 2.2 - GPS. FGTS E OUTRAS CONTRIBUIÇÕES</t>
  </si>
  <si>
    <t>SUBMÓDULO 2.3 - BENEFÍCIOS MENSAIS E DIÁRIOS</t>
  </si>
  <si>
    <t>Auxílio Refeição / alimentação</t>
  </si>
  <si>
    <t>Assistência Médica e Familiar</t>
  </si>
  <si>
    <t>Seguro de vida</t>
  </si>
  <si>
    <t>Gratificação Natalina</t>
  </si>
  <si>
    <t>QUADRO - RESUMO DO MÓDULO 2 - ENCARGOS, BENEFÍCIOS ANUAIS, MENSAIS E DIÁRIOS</t>
  </si>
  <si>
    <t>MÓDULO 2 - ENCARGOS, BENEFÍCIOS ANUAIS, MENSAIS E DIÁRIOS</t>
  </si>
  <si>
    <t>2.1</t>
  </si>
  <si>
    <t>2.2</t>
  </si>
  <si>
    <t>2.3</t>
  </si>
  <si>
    <t>13º Salário, Férias e Adicional de Férias</t>
  </si>
  <si>
    <t>GPS. FGTS E OUTRAS CONTRIBUIÇÕES</t>
  </si>
  <si>
    <t xml:space="preserve"> BENEFÍCIOS MENSAIS E DIÁRIOS</t>
  </si>
  <si>
    <t>MÓDULO 3: PROVISÃO PRA RESCISÃO</t>
  </si>
  <si>
    <t>Multa do FGTS e Constribuição Social do aviso prévio indenizado</t>
  </si>
  <si>
    <t>Incidência do GPS. FGTS E OUTRAS CONTRIBUIÇÕES sobre aviso prévio trabalhado</t>
  </si>
  <si>
    <t>MÓDULO 4: CUSTO DE REPOSIÇÃO DE PROFISSIONAL AUSENTE</t>
  </si>
  <si>
    <t>Subustituto nas Ausências Legais</t>
  </si>
  <si>
    <t>Subustituto na Cobertura de Férias</t>
  </si>
  <si>
    <t>Substituto na Cobertura de Ausencias Legais</t>
  </si>
  <si>
    <t>Substituto na Cobertura de Licença paternidade</t>
  </si>
  <si>
    <t>Substituto na Cobertura de Ausência por acidente de trabalho</t>
  </si>
  <si>
    <t>Substituto na Cobertura de Ausência por Afasdtamento Materinidade</t>
  </si>
  <si>
    <t>Substituto na Cobertura de Outras Ausencias (especificar)</t>
  </si>
  <si>
    <t>Total Submódulo 4.1</t>
  </si>
  <si>
    <t xml:space="preserve">Subustituto na Intrajornada </t>
  </si>
  <si>
    <t>Intervalo para repouso ou Alimentação</t>
  </si>
  <si>
    <t>QUADRO - RESUMO DO MÓDULO 4 - CUSTO DE REPOSIÇÃO DE PROFISSIONAL AUSENTE</t>
  </si>
  <si>
    <t>MÓDULO 4 - CUSTO DE REPOSIÇÃO DE PROFISSIONAL AUSENTE</t>
  </si>
  <si>
    <t>MÓDULO 5: INSUMOS DIVERSOS</t>
  </si>
  <si>
    <t>MÓDULO 6: CUSTOS INDIRETOS, TRIBUTOS E LUCRO</t>
  </si>
  <si>
    <t xml:space="preserve">C.1 Tributos Federais PIS </t>
  </si>
  <si>
    <t>C.2 Tributos Federais COFINS</t>
  </si>
  <si>
    <t>C.3 Tributos Municipais (ISS)</t>
  </si>
  <si>
    <t>Módulo 3 – Provisão para Rescição</t>
  </si>
  <si>
    <t>Módulo 4 – Custo de Reposição do Profissional Ausente</t>
  </si>
  <si>
    <t>Módulo 5 – Insumos Diversos (uniformes, materiais, equipamentos e outros)</t>
  </si>
  <si>
    <t>Módulo 2 – Encargos e Benefícios Mensais e Diários</t>
  </si>
  <si>
    <t>Módulo 6 – Custos Indiretos, Tributos e lucro</t>
  </si>
  <si>
    <t>ESCALA DE TRABALHO</t>
  </si>
  <si>
    <t>N.º de homens</t>
  </si>
  <si>
    <t>Total Mensal</t>
  </si>
  <si>
    <t>Valor Total Mensal</t>
  </si>
  <si>
    <t xml:space="preserve">Uniformes </t>
  </si>
  <si>
    <t>Uniformes</t>
  </si>
  <si>
    <t xml:space="preserve">Adicional noturno </t>
  </si>
  <si>
    <t>Contribuição Social Colaborativa</t>
  </si>
  <si>
    <t xml:space="preserve">Salário Normativo da Categoria Profissional </t>
  </si>
  <si>
    <t>Município/UF</t>
  </si>
  <si>
    <t>ENCARREGADO</t>
  </si>
  <si>
    <t>TÉCNICO DE MANUTENÇÃO</t>
  </si>
  <si>
    <t xml:space="preserve">Preço mensal </t>
  </si>
  <si>
    <t xml:space="preserve">Equipamentos </t>
  </si>
  <si>
    <t>Materiais</t>
  </si>
  <si>
    <t>manutenção de ar condicionado</t>
  </si>
  <si>
    <t xml:space="preserve">VALOR TOTAL DO POSTO </t>
  </si>
  <si>
    <t>ENCARREGADO/SUPERVISOR</t>
  </si>
  <si>
    <t>MECÂNICO DE REFRIGERAÇÃO</t>
  </si>
  <si>
    <t>VALOR TOTAL DO POSTO</t>
  </si>
  <si>
    <t>MANUTENÇÃO DE AR CONDICIONADO</t>
  </si>
  <si>
    <t>limpeza de dutos/anlise biologica</t>
  </si>
  <si>
    <t>Valor Total Estimado da Contratação</t>
  </si>
  <si>
    <t xml:space="preserve">TÉCNICO DE MANUTENÇÃO </t>
  </si>
  <si>
    <t xml:space="preserve">MECÂNICO DE REFRIGERAÇÃO </t>
  </si>
  <si>
    <t>LIMPEZA DE DUTOS 282,17</t>
  </si>
  <si>
    <t>SINDISTAL 2024/2026</t>
  </si>
  <si>
    <t>MUNICIPIO/UF</t>
  </si>
  <si>
    <t>TÉCNICO DE  REFRIGERAÇÃO</t>
  </si>
  <si>
    <t>Riscos Ambientais do Trabalho - RAT (FAPXRAT)</t>
  </si>
  <si>
    <t>Multa do FGTS sobre o prévio trabalhado</t>
  </si>
  <si>
    <t>Valor Total do contrato - 24 meses</t>
  </si>
  <si>
    <t>VALOR TOTAL MENSAL DOS POSTOS DE TRABALHO</t>
  </si>
  <si>
    <t>VALOR TOTAL ANUAL DOS POSTOS DE TRABALHO</t>
  </si>
  <si>
    <t>OBJETO</t>
  </si>
  <si>
    <t>VALOR TOTAL DA MÃO DE OBRA RESIDENTE - 24 MESES</t>
  </si>
  <si>
    <t>VALOR DO FORNECIMENTO EVENTUAL DE PEÇAS - 24 MESES</t>
  </si>
  <si>
    <t>VALOR TOTAL ESTIMADO DO CONTRATO (MÃO DE OBRA RESIDENTE + FORNECIMENTO DE PEÇAS)</t>
  </si>
  <si>
    <t xml:space="preserve">Valor Total da Contratação </t>
  </si>
  <si>
    <t>Fornecimento eventual de peças correspondente a 30% sobre o total do valor de custo da mão de obra residente</t>
  </si>
  <si>
    <t>FATOR MULTIPLICADOR</t>
  </si>
  <si>
    <t>RESUMO TOTAL - VALOR MENSAL E PERÍODO DE 12 MESES</t>
  </si>
  <si>
    <t>ANEXO VII - PLANILHA DE CUSTOS E FORMAÇÃO DE PREÇOS</t>
  </si>
  <si>
    <t>PREGÃO ELETRÔNICO PGE-RJ/FUNPERJ Nº.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</si>
</sst>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_([$€-2]* #,##0.00_);_([$€-2]* \(#,##0.00\);_([$€-2]* &quot;-&quot;??_)"/>
    <numFmt numFmtId="169" formatCode="0.000%"/>
    <numFmt numFmtId="170" formatCode="_(* #,##0.00_);_(* \(#,##0.00\);_(* \-??_);_(@_)"/>
    <numFmt numFmtId="171" formatCode="_(&quot;R$ &quot;* #,##0.00_);_(&quot;R$ &quot;* \(#,##0.00\);_(&quot;R$ &quot;* \-??_);_(@_)"/>
    <numFmt numFmtId="172" formatCode="#,##0.00_ ;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31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8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" fillId="0" borderId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4" fillId="0" borderId="0"/>
    <xf numFmtId="0" fontId="4" fillId="0" borderId="0"/>
    <xf numFmtId="0" fontId="24" fillId="0" borderId="0"/>
    <xf numFmtId="0" fontId="4" fillId="0" borderId="0"/>
    <xf numFmtId="0" fontId="11" fillId="0" borderId="0"/>
    <xf numFmtId="0" fontId="26" fillId="0" borderId="0"/>
    <xf numFmtId="0" fontId="4" fillId="0" borderId="0"/>
    <xf numFmtId="0" fontId="20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4" fillId="0" borderId="0" applyFill="0" applyBorder="0" applyAlignment="0" applyProtection="0"/>
    <xf numFmtId="166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43" fontId="2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33" fillId="0" borderId="0" applyBorder="0" applyProtection="0"/>
    <xf numFmtId="44" fontId="1" fillId="0" borderId="0" applyFont="0" applyFill="0" applyBorder="0" applyAlignment="0" applyProtection="0"/>
    <xf numFmtId="0" fontId="3" fillId="0" borderId="0"/>
    <xf numFmtId="43" fontId="3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1"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15" fillId="2" borderId="3" xfId="15" applyFont="1" applyFill="1" applyBorder="1" applyAlignment="1">
      <alignment horizontal="left" vertical="center" wrapText="1"/>
    </xf>
    <xf numFmtId="10" fontId="16" fillId="3" borderId="2" xfId="36" applyNumberFormat="1" applyFont="1" applyFill="1" applyBorder="1" applyAlignment="1">
      <alignment horizontal="center" vertical="center" wrapText="1"/>
    </xf>
    <xf numFmtId="10" fontId="15" fillId="2" borderId="2" xfId="36" applyNumberFormat="1" applyFont="1" applyFill="1" applyBorder="1" applyAlignment="1">
      <alignment horizontal="center" vertical="center" wrapText="1"/>
    </xf>
    <xf numFmtId="165" fontId="15" fillId="2" borderId="2" xfId="15" applyFont="1" applyFill="1" applyBorder="1" applyAlignment="1">
      <alignment horizontal="left" vertical="center" wrapText="1"/>
    </xf>
    <xf numFmtId="165" fontId="16" fillId="2" borderId="2" xfId="15" applyFont="1" applyFill="1" applyBorder="1" applyAlignment="1">
      <alignment horizontal="left" vertical="center" wrapText="1"/>
    </xf>
    <xf numFmtId="166" fontId="15" fillId="2" borderId="0" xfId="0" applyNumberFormat="1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10" fontId="16" fillId="2" borderId="2" xfId="36" applyNumberFormat="1" applyFont="1" applyFill="1" applyBorder="1" applyAlignment="1">
      <alignment horizontal="center" vertical="center" wrapText="1"/>
    </xf>
    <xf numFmtId="0" fontId="16" fillId="3" borderId="2" xfId="27" applyFont="1" applyFill="1" applyBorder="1" applyAlignment="1">
      <alignment horizontal="center" vertical="center"/>
    </xf>
    <xf numFmtId="10" fontId="16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/>
    </xf>
    <xf numFmtId="165" fontId="15" fillId="2" borderId="0" xfId="0" applyNumberFormat="1" applyFont="1" applyFill="1" applyAlignment="1">
      <alignment horizontal="center" vertical="top"/>
    </xf>
    <xf numFmtId="49" fontId="16" fillId="3" borderId="0" xfId="0" applyNumberFormat="1" applyFont="1" applyFill="1" applyAlignment="1">
      <alignment horizontal="center" vertical="center" wrapText="1"/>
    </xf>
    <xf numFmtId="10" fontId="16" fillId="3" borderId="0" xfId="36" applyNumberFormat="1" applyFont="1" applyFill="1" applyBorder="1" applyAlignment="1">
      <alignment horizontal="center" vertical="center" wrapText="1"/>
    </xf>
    <xf numFmtId="166" fontId="16" fillId="2" borderId="0" xfId="51" applyFont="1" applyFill="1" applyBorder="1" applyAlignment="1">
      <alignment horizontal="center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10" fontId="15" fillId="5" borderId="2" xfId="36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65" fontId="16" fillId="6" borderId="2" xfId="15" applyFont="1" applyFill="1" applyBorder="1" applyAlignment="1">
      <alignment horizontal="left" vertical="center" wrapText="1"/>
    </xf>
    <xf numFmtId="165" fontId="15" fillId="0" borderId="3" xfId="15" applyFont="1" applyFill="1" applyBorder="1" applyAlignment="1">
      <alignment horizontal="left" vertical="center" wrapText="1"/>
    </xf>
    <xf numFmtId="10" fontId="16" fillId="6" borderId="2" xfId="36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0" fontId="16" fillId="0" borderId="0" xfId="36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43" fontId="15" fillId="2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Alignment="1">
      <alignment horizontal="left" vertical="center" wrapText="1"/>
    </xf>
    <xf numFmtId="10" fontId="15" fillId="2" borderId="0" xfId="0" applyNumberFormat="1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165" fontId="16" fillId="6" borderId="0" xfId="15" applyFont="1" applyFill="1" applyBorder="1" applyAlignment="1">
      <alignment horizontal="left" vertical="center" wrapText="1"/>
    </xf>
    <xf numFmtId="165" fontId="15" fillId="2" borderId="0" xfId="15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4" fillId="0" borderId="0" xfId="27"/>
    <xf numFmtId="171" fontId="4" fillId="0" borderId="0" xfId="26" applyFill="1" applyBorder="1" applyAlignment="1" applyProtection="1">
      <alignment horizontal="center" vertical="center"/>
    </xf>
    <xf numFmtId="172" fontId="4" fillId="0" borderId="0" xfId="27" applyNumberFormat="1" applyAlignment="1">
      <alignment vertical="center"/>
    </xf>
    <xf numFmtId="171" fontId="4" fillId="0" borderId="0" xfId="26" applyFill="1" applyBorder="1" applyAlignment="1" applyProtection="1">
      <alignment vertical="center"/>
    </xf>
    <xf numFmtId="0" fontId="21" fillId="0" borderId="0" xfId="27" applyFont="1" applyAlignment="1">
      <alignment horizontal="left" vertical="justify"/>
    </xf>
    <xf numFmtId="172" fontId="0" fillId="0" borderId="0" xfId="0" applyNumberFormat="1"/>
    <xf numFmtId="165" fontId="15" fillId="5" borderId="3" xfId="15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0" fontId="16" fillId="6" borderId="11" xfId="36" applyNumberFormat="1" applyFont="1" applyFill="1" applyBorder="1" applyAlignment="1">
      <alignment horizontal="center" vertical="center" wrapText="1"/>
    </xf>
    <xf numFmtId="43" fontId="15" fillId="2" borderId="2" xfId="15" applyNumberFormat="1" applyFont="1" applyFill="1" applyBorder="1" applyAlignment="1">
      <alignment horizontal="left" vertical="center" wrapText="1"/>
    </xf>
    <xf numFmtId="169" fontId="16" fillId="2" borderId="2" xfId="36" applyNumberFormat="1" applyFont="1" applyFill="1" applyBorder="1" applyAlignment="1">
      <alignment horizontal="center" vertical="center" wrapText="1"/>
    </xf>
    <xf numFmtId="165" fontId="16" fillId="2" borderId="0" xfId="15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39" fontId="22" fillId="0" borderId="2" xfId="26" applyNumberFormat="1" applyFont="1" applyFill="1" applyBorder="1" applyAlignment="1" applyProtection="1">
      <alignment horizontal="center" vertical="center"/>
    </xf>
    <xf numFmtId="0" fontId="22" fillId="0" borderId="2" xfId="27" applyFont="1" applyBorder="1" applyAlignment="1">
      <alignment horizontal="center" vertical="center"/>
    </xf>
    <xf numFmtId="0" fontId="1" fillId="0" borderId="0" xfId="68"/>
    <xf numFmtId="0" fontId="29" fillId="0" borderId="0" xfId="68" applyFont="1"/>
    <xf numFmtId="164" fontId="1" fillId="0" borderId="0" xfId="68" applyNumberFormat="1"/>
    <xf numFmtId="0" fontId="1" fillId="0" borderId="0" xfId="68" applyAlignment="1">
      <alignment vertical="center"/>
    </xf>
    <xf numFmtId="169" fontId="15" fillId="2" borderId="0" xfId="0" applyNumberFormat="1" applyFont="1" applyFill="1" applyAlignment="1">
      <alignment horizontal="center" vertical="top"/>
    </xf>
    <xf numFmtId="0" fontId="15" fillId="5" borderId="0" xfId="0" applyFont="1" applyFill="1" applyAlignment="1">
      <alignment horizontal="center" vertical="center" wrapText="1"/>
    </xf>
    <xf numFmtId="10" fontId="28" fillId="2" borderId="2" xfId="36" applyNumberFormat="1" applyFont="1" applyFill="1" applyBorder="1" applyAlignment="1">
      <alignment horizontal="center" vertical="center" wrapText="1"/>
    </xf>
    <xf numFmtId="169" fontId="16" fillId="6" borderId="2" xfId="36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65" fontId="28" fillId="8" borderId="2" xfId="15" applyFont="1" applyFill="1" applyBorder="1" applyAlignment="1">
      <alignment horizontal="left" vertical="center" wrapText="1"/>
    </xf>
    <xf numFmtId="165" fontId="28" fillId="8" borderId="12" xfId="15" applyFont="1" applyFill="1" applyBorder="1" applyAlignment="1">
      <alignment horizontal="left" vertical="center" wrapText="1"/>
    </xf>
    <xf numFmtId="165" fontId="28" fillId="8" borderId="3" xfId="15" applyFont="1" applyFill="1" applyBorder="1" applyAlignment="1">
      <alignment horizontal="left" vertical="center" wrapText="1"/>
    </xf>
    <xf numFmtId="165" fontId="16" fillId="0" borderId="3" xfId="15" applyFont="1" applyFill="1" applyBorder="1" applyAlignment="1">
      <alignment horizontal="left" vertical="center" wrapText="1"/>
    </xf>
    <xf numFmtId="165" fontId="16" fillId="0" borderId="2" xfId="15" applyFont="1" applyFill="1" applyBorder="1" applyAlignment="1">
      <alignment horizontal="left" vertical="center" wrapText="1"/>
    </xf>
    <xf numFmtId="165" fontId="16" fillId="2" borderId="9" xfId="15" applyFont="1" applyFill="1" applyBorder="1" applyAlignment="1">
      <alignment horizontal="left" vertical="center" wrapText="1"/>
    </xf>
    <xf numFmtId="165" fontId="16" fillId="5" borderId="3" xfId="15" applyFont="1" applyFill="1" applyBorder="1" applyAlignment="1">
      <alignment horizontal="left" vertical="center" wrapText="1"/>
    </xf>
    <xf numFmtId="169" fontId="16" fillId="5" borderId="2" xfId="36" applyNumberFormat="1" applyFont="1" applyFill="1" applyBorder="1" applyAlignment="1">
      <alignment horizontal="center" vertical="center" wrapText="1"/>
    </xf>
    <xf numFmtId="10" fontId="16" fillId="5" borderId="2" xfId="36" applyNumberFormat="1" applyFont="1" applyFill="1" applyBorder="1" applyAlignment="1">
      <alignment horizontal="center" vertical="center" wrapText="1"/>
    </xf>
    <xf numFmtId="10" fontId="16" fillId="2" borderId="9" xfId="36" applyNumberFormat="1" applyFont="1" applyFill="1" applyBorder="1" applyAlignment="1">
      <alignment horizontal="center" vertical="center" wrapText="1"/>
    </xf>
    <xf numFmtId="0" fontId="4" fillId="0" borderId="23" xfId="27" applyBorder="1" applyAlignment="1">
      <alignment vertical="center" wrapText="1"/>
    </xf>
    <xf numFmtId="39" fontId="31" fillId="10" borderId="27" xfId="26" applyNumberFormat="1" applyFont="1" applyFill="1" applyBorder="1" applyAlignment="1" applyProtection="1">
      <alignment horizontal="center" vertical="center"/>
    </xf>
    <xf numFmtId="0" fontId="36" fillId="0" borderId="23" xfId="27" applyFont="1" applyBorder="1" applyAlignment="1">
      <alignment vertical="center" wrapText="1"/>
    </xf>
    <xf numFmtId="39" fontId="21" fillId="0" borderId="2" xfId="26" applyNumberFormat="1" applyFont="1" applyFill="1" applyBorder="1" applyAlignment="1" applyProtection="1">
      <alignment horizontal="center" vertical="center"/>
    </xf>
    <xf numFmtId="0" fontId="21" fillId="0" borderId="2" xfId="27" applyFont="1" applyBorder="1" applyAlignment="1">
      <alignment horizontal="center" vertical="center"/>
    </xf>
    <xf numFmtId="44" fontId="35" fillId="0" borderId="0" xfId="68" applyNumberFormat="1" applyFont="1"/>
    <xf numFmtId="39" fontId="31" fillId="8" borderId="35" xfId="26" applyNumberFormat="1" applyFont="1" applyFill="1" applyBorder="1" applyAlignment="1" applyProtection="1">
      <alignment horizontal="center" vertical="center"/>
    </xf>
    <xf numFmtId="39" fontId="31" fillId="8" borderId="37" xfId="26" applyNumberFormat="1" applyFont="1" applyFill="1" applyBorder="1" applyAlignment="1" applyProtection="1">
      <alignment horizontal="center" vertical="center"/>
    </xf>
    <xf numFmtId="0" fontId="36" fillId="0" borderId="6" xfId="27" applyFont="1" applyBorder="1" applyAlignment="1">
      <alignment vertical="center" wrapText="1"/>
    </xf>
    <xf numFmtId="39" fontId="21" fillId="0" borderId="5" xfId="26" applyNumberFormat="1" applyFont="1" applyFill="1" applyBorder="1" applyAlignment="1" applyProtection="1">
      <alignment horizontal="center" vertical="center"/>
    </xf>
    <xf numFmtId="0" fontId="21" fillId="0" borderId="5" xfId="27" applyFont="1" applyBorder="1" applyAlignment="1">
      <alignment horizontal="center" vertical="center"/>
    </xf>
    <xf numFmtId="0" fontId="21" fillId="4" borderId="40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 wrapText="1"/>
    </xf>
    <xf numFmtId="0" fontId="21" fillId="4" borderId="41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/>
    </xf>
    <xf numFmtId="0" fontId="32" fillId="6" borderId="29" xfId="68" applyFont="1" applyFill="1" applyBorder="1" applyAlignment="1">
      <alignment horizontal="center" vertical="center" wrapText="1"/>
    </xf>
    <xf numFmtId="0" fontId="29" fillId="0" borderId="29" xfId="68" applyFont="1" applyBorder="1" applyAlignment="1">
      <alignment horizontal="center" vertical="center"/>
    </xf>
    <xf numFmtId="164" fontId="29" fillId="0" borderId="29" xfId="68" applyNumberFormat="1" applyFont="1" applyBorder="1" applyAlignment="1">
      <alignment vertical="center"/>
    </xf>
    <xf numFmtId="0" fontId="32" fillId="6" borderId="19" xfId="68" applyFont="1" applyFill="1" applyBorder="1" applyAlignment="1">
      <alignment horizontal="center" vertical="center" wrapText="1"/>
    </xf>
    <xf numFmtId="0" fontId="32" fillId="5" borderId="29" xfId="68" applyFont="1" applyFill="1" applyBorder="1" applyAlignment="1">
      <alignment horizontal="center" vertical="center" wrapText="1"/>
    </xf>
    <xf numFmtId="0" fontId="32" fillId="5" borderId="0" xfId="68" applyFont="1" applyFill="1" applyAlignment="1">
      <alignment horizontal="center" vertical="center" wrapText="1"/>
    </xf>
    <xf numFmtId="164" fontId="29" fillId="0" borderId="0" xfId="68" applyNumberFormat="1" applyFont="1" applyAlignment="1">
      <alignment vertical="center"/>
    </xf>
    <xf numFmtId="0" fontId="29" fillId="0" borderId="0" xfId="68" applyFont="1" applyAlignment="1">
      <alignment horizontal="center" vertical="center"/>
    </xf>
    <xf numFmtId="164" fontId="37" fillId="5" borderId="0" xfId="68" applyNumberFormat="1" applyFont="1" applyFill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14" fontId="16" fillId="2" borderId="16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165" fontId="16" fillId="0" borderId="7" xfId="5" applyFont="1" applyFill="1" applyBorder="1" applyAlignment="1">
      <alignment horizontal="center" vertical="center" wrapText="1"/>
    </xf>
    <xf numFmtId="165" fontId="16" fillId="0" borderId="3" xfId="5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3" borderId="2" xfId="27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44" fontId="37" fillId="8" borderId="30" xfId="71" applyFont="1" applyFill="1" applyBorder="1" applyAlignment="1">
      <alignment horizontal="center" vertical="center"/>
    </xf>
    <xf numFmtId="44" fontId="37" fillId="8" borderId="32" xfId="71" applyFont="1" applyFill="1" applyBorder="1" applyAlignment="1">
      <alignment horizontal="center" vertical="center"/>
    </xf>
    <xf numFmtId="0" fontId="29" fillId="0" borderId="17" xfId="68" applyFont="1" applyBorder="1" applyAlignment="1">
      <alignment horizontal="center"/>
    </xf>
    <xf numFmtId="0" fontId="29" fillId="0" borderId="11" xfId="68" applyFont="1" applyBorder="1" applyAlignment="1">
      <alignment horizontal="center"/>
    </xf>
    <xf numFmtId="0" fontId="29" fillId="0" borderId="12" xfId="68" applyFont="1" applyBorder="1" applyAlignment="1">
      <alignment horizontal="center"/>
    </xf>
    <xf numFmtId="0" fontId="32" fillId="6" borderId="19" xfId="68" applyFont="1" applyFill="1" applyBorder="1" applyAlignment="1">
      <alignment horizontal="center" vertical="center" wrapText="1"/>
    </xf>
    <xf numFmtId="0" fontId="32" fillId="6" borderId="22" xfId="68" applyFont="1" applyFill="1" applyBorder="1" applyAlignment="1">
      <alignment horizontal="center" vertical="center" wrapText="1"/>
    </xf>
    <xf numFmtId="164" fontId="37" fillId="8" borderId="30" xfId="68" applyNumberFormat="1" applyFont="1" applyFill="1" applyBorder="1" applyAlignment="1">
      <alignment horizontal="center" vertical="center"/>
    </xf>
    <xf numFmtId="164" fontId="37" fillId="8" borderId="32" xfId="68" applyNumberFormat="1" applyFont="1" applyFill="1" applyBorder="1" applyAlignment="1">
      <alignment horizontal="center" vertical="center"/>
    </xf>
    <xf numFmtId="0" fontId="32" fillId="6" borderId="30" xfId="68" applyFont="1" applyFill="1" applyBorder="1" applyAlignment="1">
      <alignment horizontal="center" vertical="center" wrapText="1"/>
    </xf>
    <xf numFmtId="0" fontId="32" fillId="6" borderId="32" xfId="68" applyFont="1" applyFill="1" applyBorder="1" applyAlignment="1">
      <alignment horizontal="center" vertical="center" wrapText="1"/>
    </xf>
    <xf numFmtId="0" fontId="23" fillId="0" borderId="0" xfId="27" applyFont="1" applyAlignment="1">
      <alignment horizontal="center" vertical="center"/>
    </xf>
    <xf numFmtId="0" fontId="21" fillId="4" borderId="26" xfId="27" applyFont="1" applyFill="1" applyBorder="1" applyAlignment="1">
      <alignment horizontal="center" vertical="center" wrapText="1"/>
    </xf>
    <xf numFmtId="0" fontId="21" fillId="4" borderId="27" xfId="27" applyFont="1" applyFill="1" applyBorder="1" applyAlignment="1">
      <alignment horizontal="center" vertical="center" wrapText="1"/>
    </xf>
    <xf numFmtId="0" fontId="36" fillId="0" borderId="33" xfId="27" applyFont="1" applyBorder="1" applyAlignment="1">
      <alignment horizontal="left" vertical="center" wrapText="1"/>
    </xf>
    <xf numFmtId="0" fontId="36" fillId="0" borderId="14" xfId="27" applyFont="1" applyBorder="1" applyAlignment="1">
      <alignment horizontal="left" vertical="center" wrapText="1"/>
    </xf>
    <xf numFmtId="0" fontId="36" fillId="0" borderId="34" xfId="27" applyFont="1" applyBorder="1" applyAlignment="1">
      <alignment horizontal="left" vertical="center" wrapText="1"/>
    </xf>
    <xf numFmtId="0" fontId="36" fillId="0" borderId="21" xfId="27" applyFont="1" applyBorder="1" applyAlignment="1">
      <alignment horizontal="left" vertical="center" wrapText="1"/>
    </xf>
    <xf numFmtId="0" fontId="36" fillId="0" borderId="20" xfId="27" applyFont="1" applyBorder="1" applyAlignment="1">
      <alignment horizontal="left" vertical="center" wrapText="1"/>
    </xf>
    <xf numFmtId="0" fontId="36" fillId="0" borderId="36" xfId="27" applyFont="1" applyBorder="1" applyAlignment="1">
      <alignment horizontal="left" vertical="center" wrapText="1"/>
    </xf>
    <xf numFmtId="0" fontId="21" fillId="4" borderId="30" xfId="27" applyFont="1" applyFill="1" applyBorder="1" applyAlignment="1">
      <alignment horizontal="center" vertical="center"/>
    </xf>
    <xf numFmtId="0" fontId="21" fillId="4" borderId="31" xfId="27" applyFont="1" applyFill="1" applyBorder="1" applyAlignment="1">
      <alignment horizontal="center" vertical="center"/>
    </xf>
    <xf numFmtId="0" fontId="21" fillId="4" borderId="32" xfId="27" applyFont="1" applyFill="1" applyBorder="1" applyAlignment="1">
      <alignment horizontal="center" vertical="center"/>
    </xf>
    <xf numFmtId="39" fontId="21" fillId="0" borderId="5" xfId="26" applyNumberFormat="1" applyFont="1" applyFill="1" applyBorder="1" applyAlignment="1" applyProtection="1">
      <alignment horizontal="center" vertical="center"/>
    </xf>
    <xf numFmtId="39" fontId="21" fillId="0" borderId="39" xfId="26" applyNumberFormat="1" applyFont="1" applyFill="1" applyBorder="1" applyAlignment="1" applyProtection="1">
      <alignment horizontal="center" vertical="center"/>
    </xf>
    <xf numFmtId="39" fontId="21" fillId="0" borderId="2" xfId="26" applyNumberFormat="1" applyFont="1" applyFill="1" applyBorder="1" applyAlignment="1" applyProtection="1">
      <alignment horizontal="center" vertical="center"/>
    </xf>
    <xf numFmtId="39" fontId="21" fillId="0" borderId="38" xfId="26" applyNumberFormat="1" applyFont="1" applyFill="1" applyBorder="1" applyAlignment="1" applyProtection="1">
      <alignment horizontal="center" vertical="center"/>
    </xf>
    <xf numFmtId="171" fontId="21" fillId="4" borderId="42" xfId="26" applyFont="1" applyFill="1" applyBorder="1" applyAlignment="1" applyProtection="1">
      <alignment horizontal="center" vertical="center" wrapText="1"/>
    </xf>
    <xf numFmtId="171" fontId="21" fillId="4" borderId="32" xfId="26" applyFont="1" applyFill="1" applyBorder="1" applyAlignment="1" applyProtection="1">
      <alignment horizontal="center" vertical="center" wrapText="1"/>
    </xf>
    <xf numFmtId="39" fontId="22" fillId="0" borderId="7" xfId="26" applyNumberFormat="1" applyFont="1" applyFill="1" applyBorder="1" applyAlignment="1" applyProtection="1">
      <alignment horizontal="center" vertical="center"/>
    </xf>
    <xf numFmtId="39" fontId="22" fillId="0" borderId="25" xfId="26" applyNumberFormat="1" applyFont="1" applyFill="1" applyBorder="1" applyAlignment="1" applyProtection="1">
      <alignment horizontal="center" vertical="center"/>
    </xf>
    <xf numFmtId="39" fontId="31" fillId="10" borderId="28" xfId="26" applyNumberFormat="1" applyFont="1" applyFill="1" applyBorder="1" applyAlignment="1" applyProtection="1">
      <alignment horizontal="center" vertical="center"/>
    </xf>
    <xf numFmtId="39" fontId="31" fillId="10" borderId="24" xfId="26" applyNumberFormat="1" applyFont="1" applyFill="1" applyBorder="1" applyAlignment="1" applyProtection="1">
      <alignment horizontal="center" vertical="center"/>
    </xf>
  </cellXfs>
  <cellStyles count="76">
    <cellStyle name="Euro" xfId="1" xr:uid="{00000000-0005-0000-0000-000000000000}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Moeda" xfId="5" builtinId="4"/>
    <cellStyle name="Moeda 10" xfId="71" xr:uid="{82883E47-886E-429C-8064-6814D4C3F92E}"/>
    <cellStyle name="Moeda 2" xfId="6" xr:uid="{00000000-0005-0000-0000-000005000000}"/>
    <cellStyle name="Moeda 2 2" xfId="7" xr:uid="{00000000-0005-0000-0000-000006000000}"/>
    <cellStyle name="Moeda 2 2 2" xfId="8" xr:uid="{00000000-0005-0000-0000-000007000000}"/>
    <cellStyle name="Moeda 2 3" xfId="9" xr:uid="{00000000-0005-0000-0000-000008000000}"/>
    <cellStyle name="Moeda 2 4" xfId="10" xr:uid="{00000000-0005-0000-0000-000009000000}"/>
    <cellStyle name="Moeda 2 5" xfId="11" xr:uid="{00000000-0005-0000-0000-00000A000000}"/>
    <cellStyle name="Moeda 2 6" xfId="75" xr:uid="{C1F0F417-917F-4830-8642-CC6D038D96E6}"/>
    <cellStyle name="Moeda 3" xfId="12" xr:uid="{00000000-0005-0000-0000-00000B000000}"/>
    <cellStyle name="Moeda 3 2" xfId="13" xr:uid="{00000000-0005-0000-0000-00000C000000}"/>
    <cellStyle name="Moeda 3 3" xfId="14" xr:uid="{00000000-0005-0000-0000-00000D000000}"/>
    <cellStyle name="Moeda 3 4" xfId="74" xr:uid="{E4F7829A-E069-43C4-BD92-52A7C01DE66F}"/>
    <cellStyle name="Moeda 4" xfId="15" xr:uid="{00000000-0005-0000-0000-00000E000000}"/>
    <cellStyle name="Moeda 4 2" xfId="16" xr:uid="{00000000-0005-0000-0000-00000F000000}"/>
    <cellStyle name="Moeda 4 3" xfId="17" xr:uid="{00000000-0005-0000-0000-000010000000}"/>
    <cellStyle name="Moeda 4 4" xfId="18" xr:uid="{00000000-0005-0000-0000-000011000000}"/>
    <cellStyle name="Moeda 4 5" xfId="19" xr:uid="{00000000-0005-0000-0000-000012000000}"/>
    <cellStyle name="Moeda 4 6" xfId="20" xr:uid="{00000000-0005-0000-0000-000013000000}"/>
    <cellStyle name="Moeda 4 7" xfId="21" xr:uid="{00000000-0005-0000-0000-000014000000}"/>
    <cellStyle name="Moeda 4_Atacadão_Vigilância - Taguatinga" xfId="22" xr:uid="{00000000-0005-0000-0000-000015000000}"/>
    <cellStyle name="Moeda 5" xfId="23" xr:uid="{00000000-0005-0000-0000-000016000000}"/>
    <cellStyle name="Moeda 6" xfId="24" xr:uid="{00000000-0005-0000-0000-000017000000}"/>
    <cellStyle name="Moeda 7" xfId="25" xr:uid="{00000000-0005-0000-0000-000018000000}"/>
    <cellStyle name="Moeda 8" xfId="26" xr:uid="{00000000-0005-0000-0000-000019000000}"/>
    <cellStyle name="Moeda 9" xfId="67" xr:uid="{A924A982-D825-41CC-96DB-359C3C683D40}"/>
    <cellStyle name="Normal" xfId="0" builtinId="0"/>
    <cellStyle name="Normal 2" xfId="27" xr:uid="{00000000-0005-0000-0000-00001B000000}"/>
    <cellStyle name="Normal 2 2" xfId="28" xr:uid="{00000000-0005-0000-0000-00001C000000}"/>
    <cellStyle name="Normal 2 3" xfId="72" xr:uid="{9946F1E9-F662-4A9D-A97B-0E636C3A5F55}"/>
    <cellStyle name="Normal 3" xfId="29" xr:uid="{00000000-0005-0000-0000-00001D000000}"/>
    <cellStyle name="Normal 3 2" xfId="30" xr:uid="{00000000-0005-0000-0000-00001E000000}"/>
    <cellStyle name="Normal 3__HPlus_Vigilancia_Reajuste 2012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66" xr:uid="{581DB3B1-AAB4-4C2A-BD97-CFB6BBAB1895}"/>
    <cellStyle name="Normal 8" xfId="68" xr:uid="{69A5EA63-F6D3-4690-896C-282AA7B93096}"/>
    <cellStyle name="Porcentagem 2" xfId="35" xr:uid="{00000000-0005-0000-0000-000023000000}"/>
    <cellStyle name="Porcentagem 3" xfId="36" xr:uid="{00000000-0005-0000-0000-000024000000}"/>
    <cellStyle name="Porcentagem 3 2" xfId="37" xr:uid="{00000000-0005-0000-0000-000025000000}"/>
    <cellStyle name="Porcentagem 3 3" xfId="38" xr:uid="{00000000-0005-0000-0000-000026000000}"/>
    <cellStyle name="Porcentagem 4" xfId="39" xr:uid="{00000000-0005-0000-0000-000027000000}"/>
    <cellStyle name="Porcentagem 5" xfId="40" xr:uid="{00000000-0005-0000-0000-000028000000}"/>
    <cellStyle name="Porcentagem 6" xfId="69" xr:uid="{F9899FB2-C7A5-4522-A379-E8B3D787EEC1}"/>
    <cellStyle name="Separador de milhares 2" xfId="41" xr:uid="{00000000-0005-0000-0000-000029000000}"/>
    <cellStyle name="Separador de milhares 2 2" xfId="42" xr:uid="{00000000-0005-0000-0000-00002A000000}"/>
    <cellStyle name="Separador de milhares 2 2 2" xfId="43" xr:uid="{00000000-0005-0000-0000-00002B000000}"/>
    <cellStyle name="Separador de milhares 2 3" xfId="44" xr:uid="{00000000-0005-0000-0000-00002C000000}"/>
    <cellStyle name="Separador de milhares 2 4" xfId="45" xr:uid="{00000000-0005-0000-0000-00002D000000}"/>
    <cellStyle name="Separador de milhares 2 5" xfId="46" xr:uid="{00000000-0005-0000-0000-00002E000000}"/>
    <cellStyle name="Separador de milhares 2_Atacadão_Vigilância - Taguatinga" xfId="47" xr:uid="{00000000-0005-0000-0000-00002F000000}"/>
    <cellStyle name="Separador de milhares 3" xfId="48" xr:uid="{00000000-0005-0000-0000-000030000000}"/>
    <cellStyle name="Separador de milhares 3 2" xfId="49" xr:uid="{00000000-0005-0000-0000-000031000000}"/>
    <cellStyle name="Separador de milhares 3 3" xfId="50" xr:uid="{00000000-0005-0000-0000-000032000000}"/>
    <cellStyle name="Separador de milhares 4" xfId="51" xr:uid="{00000000-0005-0000-0000-000033000000}"/>
    <cellStyle name="Separador de milhares 4 10" xfId="52" xr:uid="{00000000-0005-0000-0000-000034000000}"/>
    <cellStyle name="Separador de milhares 4 2" xfId="53" xr:uid="{00000000-0005-0000-0000-000035000000}"/>
    <cellStyle name="Separador de milhares 4 3" xfId="54" xr:uid="{00000000-0005-0000-0000-000036000000}"/>
    <cellStyle name="Separador de milhares 4 4" xfId="55" xr:uid="{00000000-0005-0000-0000-000037000000}"/>
    <cellStyle name="Separador de milhares 4 5" xfId="56" xr:uid="{00000000-0005-0000-0000-000038000000}"/>
    <cellStyle name="Separador de milhares 4 6" xfId="57" xr:uid="{00000000-0005-0000-0000-000039000000}"/>
    <cellStyle name="Separador de milhares 4 7" xfId="58" xr:uid="{00000000-0005-0000-0000-00003A000000}"/>
    <cellStyle name="Separador de milhares 4 8" xfId="59" xr:uid="{00000000-0005-0000-0000-00003B000000}"/>
    <cellStyle name="Separador de milhares 4 9" xfId="60" xr:uid="{00000000-0005-0000-0000-00003C000000}"/>
    <cellStyle name="Separador de milhares 4_Atacadão_Vigilância - Taguatinga" xfId="61" xr:uid="{00000000-0005-0000-0000-00003D000000}"/>
    <cellStyle name="Separador de milhares 5" xfId="62" xr:uid="{00000000-0005-0000-0000-00003E000000}"/>
    <cellStyle name="TableStyleLight1" xfId="70" xr:uid="{6C519379-86F3-41CE-8CBD-94D631B26D2E}"/>
    <cellStyle name="Título 1 1" xfId="63" xr:uid="{00000000-0005-0000-0000-00003F000000}"/>
    <cellStyle name="Título 1 1 1" xfId="64" xr:uid="{00000000-0005-0000-0000-000040000000}"/>
    <cellStyle name="Vírgula 2" xfId="65" xr:uid="{00000000-0005-0000-0000-000041000000}"/>
    <cellStyle name="Vírgula 3" xfId="73" xr:uid="{5AD881B9-D306-4A93-A808-65171EE3DF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Textura Grung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060"/>
  <sheetViews>
    <sheetView showGridLines="0" view="pageBreakPreview" zoomScale="130" zoomScaleNormal="130" zoomScaleSheetLayoutView="130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54.28515625" style="5" customWidth="1"/>
    <col min="3" max="3" width="17.28515625" style="23" customWidth="1"/>
    <col min="4" max="4" width="12" style="24" customWidth="1"/>
    <col min="5" max="5" width="20.42578125" style="5" customWidth="1"/>
    <col min="6" max="6" width="29.28515625" style="1" customWidth="1"/>
    <col min="7" max="7" width="9.140625" style="1"/>
    <col min="8" max="8" width="10" style="1" bestFit="1" customWidth="1"/>
    <col min="9" max="16384" width="9.140625" style="1"/>
  </cols>
  <sheetData>
    <row r="1" spans="1:6" ht="14.1" customHeight="1" x14ac:dyDescent="0.2">
      <c r="A1" s="1"/>
      <c r="B1" s="2"/>
      <c r="C1" s="2"/>
      <c r="D1" s="3"/>
      <c r="E1" s="2"/>
      <c r="F1" s="4"/>
    </row>
    <row r="2" spans="1:6" ht="14.1" customHeight="1" x14ac:dyDescent="0.2">
      <c r="A2" s="120" t="s">
        <v>1</v>
      </c>
      <c r="B2" s="120"/>
      <c r="C2" s="120"/>
      <c r="D2" s="120"/>
      <c r="E2" s="120"/>
      <c r="F2" s="4"/>
    </row>
    <row r="3" spans="1:6" ht="14.1" customHeight="1" x14ac:dyDescent="0.2">
      <c r="A3" s="121"/>
      <c r="B3" s="121"/>
      <c r="C3" s="121"/>
      <c r="D3" s="121"/>
      <c r="E3" s="121"/>
      <c r="F3" s="4"/>
    </row>
    <row r="4" spans="1:6" ht="14.1" customHeight="1" thickBot="1" x14ac:dyDescent="0.25">
      <c r="A4" s="122"/>
      <c r="B4" s="122"/>
      <c r="C4" s="122"/>
      <c r="D4" s="122"/>
      <c r="E4" s="122"/>
      <c r="F4" s="4"/>
    </row>
    <row r="5" spans="1:6" ht="14.1" customHeight="1" x14ac:dyDescent="0.2">
      <c r="A5" s="123"/>
      <c r="B5" s="124"/>
      <c r="C5" s="124"/>
      <c r="D5" s="124"/>
      <c r="E5" s="125"/>
      <c r="F5" s="4"/>
    </row>
    <row r="6" spans="1:6" ht="14.1" customHeight="1" x14ac:dyDescent="0.2">
      <c r="A6" s="117"/>
      <c r="B6" s="118"/>
      <c r="C6" s="118"/>
      <c r="D6" s="118"/>
      <c r="E6" s="119"/>
      <c r="F6" s="4"/>
    </row>
    <row r="7" spans="1:6" ht="14.1" customHeight="1" x14ac:dyDescent="0.2">
      <c r="A7" s="30" t="s">
        <v>2</v>
      </c>
      <c r="B7" s="126" t="s">
        <v>3</v>
      </c>
      <c r="C7" s="127"/>
      <c r="D7" s="128"/>
      <c r="E7" s="129"/>
      <c r="F7" s="7"/>
    </row>
    <row r="8" spans="1:6" ht="14.1" customHeight="1" x14ac:dyDescent="0.2">
      <c r="A8" s="6" t="s">
        <v>4</v>
      </c>
      <c r="B8" s="117" t="s">
        <v>112</v>
      </c>
      <c r="C8" s="119"/>
      <c r="D8" s="130" t="s">
        <v>57</v>
      </c>
      <c r="E8" s="131"/>
      <c r="F8" s="7"/>
    </row>
    <row r="9" spans="1:6" ht="14.1" customHeight="1" x14ac:dyDescent="0.2">
      <c r="A9" s="6" t="s">
        <v>5</v>
      </c>
      <c r="B9" s="117" t="s">
        <v>6</v>
      </c>
      <c r="C9" s="119"/>
      <c r="D9" s="130" t="s">
        <v>129</v>
      </c>
      <c r="E9" s="131"/>
      <c r="F9" s="7"/>
    </row>
    <row r="10" spans="1:6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</row>
    <row r="11" spans="1:6" ht="14.1" customHeight="1" x14ac:dyDescent="0.2">
      <c r="A11" s="141" t="s">
        <v>53</v>
      </c>
      <c r="B11" s="141"/>
      <c r="C11" s="141"/>
      <c r="D11" s="141"/>
      <c r="E11" s="141"/>
      <c r="F11" s="7"/>
    </row>
    <row r="12" spans="1:6" ht="12.75" customHeight="1" x14ac:dyDescent="0.2">
      <c r="A12" s="32"/>
      <c r="B12" s="133" t="s">
        <v>9</v>
      </c>
      <c r="C12" s="134"/>
      <c r="D12" s="132" t="s">
        <v>52</v>
      </c>
      <c r="E12" s="132"/>
      <c r="F12" s="7"/>
    </row>
    <row r="13" spans="1:6" ht="15" customHeight="1" x14ac:dyDescent="0.2">
      <c r="A13" s="31"/>
      <c r="B13" s="135" t="s">
        <v>54</v>
      </c>
      <c r="C13" s="134"/>
      <c r="D13" s="136">
        <v>1</v>
      </c>
      <c r="E13" s="137"/>
      <c r="F13" s="7"/>
    </row>
    <row r="14" spans="1:6" s="27" customFormat="1" ht="14.1" customHeight="1" x14ac:dyDescent="0.2">
      <c r="A14" s="138" t="s">
        <v>120</v>
      </c>
      <c r="B14" s="139"/>
      <c r="C14" s="139"/>
      <c r="D14" s="139"/>
      <c r="E14" s="140"/>
      <c r="F14" s="26"/>
    </row>
    <row r="15" spans="1:6" ht="14.1" customHeight="1" x14ac:dyDescent="0.2">
      <c r="A15" s="142" t="s">
        <v>10</v>
      </c>
      <c r="B15" s="143"/>
      <c r="C15" s="143"/>
      <c r="D15" s="143"/>
      <c r="E15" s="144"/>
      <c r="F15" s="4"/>
    </row>
    <row r="16" spans="1:6" ht="14.1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6" ht="14.1" customHeight="1" x14ac:dyDescent="0.2">
      <c r="A17" s="10">
        <v>2</v>
      </c>
      <c r="B17" s="145" t="s">
        <v>111</v>
      </c>
      <c r="C17" s="146"/>
      <c r="D17" s="150">
        <v>3976.85</v>
      </c>
      <c r="E17" s="151">
        <v>0</v>
      </c>
      <c r="F17" s="67"/>
    </row>
    <row r="18" spans="1:6" ht="14.1" customHeight="1" x14ac:dyDescent="0.2">
      <c r="A18" s="10">
        <v>3</v>
      </c>
      <c r="B18" s="145" t="s">
        <v>13</v>
      </c>
      <c r="C18" s="146"/>
      <c r="D18" s="147" t="s">
        <v>120</v>
      </c>
      <c r="E18" s="148"/>
      <c r="F18" s="4"/>
    </row>
    <row r="19" spans="1:6" ht="14.1" customHeight="1" x14ac:dyDescent="0.2">
      <c r="A19" s="10">
        <v>4</v>
      </c>
      <c r="B19" s="149" t="s">
        <v>14</v>
      </c>
      <c r="C19" s="149"/>
      <c r="D19" s="152">
        <v>45352</v>
      </c>
      <c r="E19" s="153"/>
      <c r="F19" s="4"/>
    </row>
    <row r="20" spans="1:6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6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6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6" ht="14.1" customHeight="1" x14ac:dyDescent="0.2">
      <c r="A23" s="10" t="s">
        <v>2</v>
      </c>
      <c r="B23" s="149" t="s">
        <v>19</v>
      </c>
      <c r="C23" s="149"/>
      <c r="D23" s="13"/>
      <c r="E23" s="15">
        <f>D17</f>
        <v>3976.85</v>
      </c>
      <c r="F23" s="4"/>
    </row>
    <row r="24" spans="1:6" ht="14.1" customHeight="1" x14ac:dyDescent="0.2">
      <c r="A24" s="10" t="s">
        <v>4</v>
      </c>
      <c r="B24" s="149" t="s">
        <v>20</v>
      </c>
      <c r="C24" s="149"/>
      <c r="D24" s="18">
        <v>0.3</v>
      </c>
      <c r="E24" s="14"/>
      <c r="F24" s="22"/>
    </row>
    <row r="25" spans="1:6" ht="14.1" customHeight="1" x14ac:dyDescent="0.2">
      <c r="A25" s="10" t="s">
        <v>5</v>
      </c>
      <c r="B25" s="149" t="s">
        <v>21</v>
      </c>
      <c r="C25" s="149"/>
      <c r="D25" s="18">
        <v>0</v>
      </c>
      <c r="E25" s="14">
        <v>0</v>
      </c>
      <c r="F25" s="4"/>
    </row>
    <row r="26" spans="1:6" ht="14.1" customHeight="1" x14ac:dyDescent="0.2">
      <c r="A26" s="10" t="s">
        <v>7</v>
      </c>
      <c r="B26" s="149" t="s">
        <v>22</v>
      </c>
      <c r="C26" s="149"/>
      <c r="D26" s="18">
        <v>0</v>
      </c>
      <c r="E26" s="14">
        <v>0</v>
      </c>
      <c r="F26" s="4"/>
    </row>
    <row r="27" spans="1:6" ht="14.1" customHeight="1" x14ac:dyDescent="0.2">
      <c r="A27" s="10" t="s">
        <v>23</v>
      </c>
      <c r="B27" s="149" t="s">
        <v>58</v>
      </c>
      <c r="C27" s="149"/>
      <c r="D27" s="18">
        <v>0</v>
      </c>
      <c r="E27" s="14">
        <v>0</v>
      </c>
      <c r="F27" s="4"/>
    </row>
    <row r="28" spans="1:6" ht="14.1" customHeight="1" x14ac:dyDescent="0.2">
      <c r="A28" s="10" t="s">
        <v>24</v>
      </c>
      <c r="B28" s="149" t="s">
        <v>27</v>
      </c>
      <c r="C28" s="149"/>
      <c r="D28" s="18">
        <v>0</v>
      </c>
      <c r="E28" s="14">
        <v>0</v>
      </c>
      <c r="F28" s="4"/>
    </row>
    <row r="29" spans="1:6" ht="14.1" customHeight="1" x14ac:dyDescent="0.2">
      <c r="A29" s="155" t="s">
        <v>39</v>
      </c>
      <c r="B29" s="155"/>
      <c r="C29" s="155"/>
      <c r="D29" s="155"/>
      <c r="E29" s="83">
        <f>ROUND(SUM(E23:E28),2)</f>
        <v>3976.85</v>
      </c>
      <c r="F29" s="4"/>
    </row>
    <row r="30" spans="1:6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6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56" t="s">
        <v>41</v>
      </c>
      <c r="C32" s="156"/>
      <c r="D32" s="91">
        <v>8.3299999999999999E-2</v>
      </c>
      <c r="E32" s="15">
        <f>ROUND($E$29*D32,2)</f>
        <v>331.27</v>
      </c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91">
        <v>0.1111</v>
      </c>
      <c r="E33" s="15">
        <f>ROUND($E$29*D33,2)</f>
        <v>441.83</v>
      </c>
      <c r="F33" s="7"/>
    </row>
    <row r="34" spans="1:6" s="3" customFormat="1" ht="14.1" customHeight="1" x14ac:dyDescent="0.2">
      <c r="A34" s="157" t="s">
        <v>62</v>
      </c>
      <c r="B34" s="157"/>
      <c r="C34" s="157"/>
      <c r="D34" s="18">
        <f>SUM(D32:D33)</f>
        <v>0.19440000000000002</v>
      </c>
      <c r="E34" s="83">
        <f>ROUNDDOWN(SUM(E32:E33),2)</f>
        <v>773.1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>
        <v>0.2</v>
      </c>
      <c r="E37" s="87">
        <f>ROUND((E29+E34+E78)*D37,2)</f>
        <v>962.84</v>
      </c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>
        <v>2.5000000000000001E-2</v>
      </c>
      <c r="E38" s="15">
        <f>(E29+E34+E78)*D38</f>
        <v>120.35449999999999</v>
      </c>
      <c r="F38" s="7"/>
    </row>
    <row r="39" spans="1:6" s="3" customFormat="1" ht="14.1" customHeight="1" x14ac:dyDescent="0.2">
      <c r="A39" s="17" t="s">
        <v>5</v>
      </c>
      <c r="B39" s="156" t="s">
        <v>132</v>
      </c>
      <c r="C39" s="156"/>
      <c r="D39" s="18">
        <v>0.06</v>
      </c>
      <c r="E39" s="15">
        <f>(E29+E34+E78)*D39</f>
        <v>288.85079999999994</v>
      </c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>
        <v>1.4999999999999999E-2</v>
      </c>
      <c r="E40" s="15">
        <f>(E29+E34+E78)*D40</f>
        <v>72.212699999999984</v>
      </c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>
        <v>0.01</v>
      </c>
      <c r="E41" s="15">
        <f>(E29+E34+E78)*D41</f>
        <v>48.141799999999996</v>
      </c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>
        <v>6.0000000000000001E-3</v>
      </c>
      <c r="E42" s="15">
        <f>(E29+E34+E78)*D42</f>
        <v>28.885079999999999</v>
      </c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>
        <v>2E-3</v>
      </c>
      <c r="E43" s="15">
        <f>(E29+E34+E78)*D43</f>
        <v>9.6283599999999989</v>
      </c>
      <c r="F43" s="7"/>
    </row>
    <row r="44" spans="1:6" s="3" customFormat="1" ht="14.1" customHeight="1" thickBot="1" x14ac:dyDescent="0.25">
      <c r="A44" s="59" t="s">
        <v>26</v>
      </c>
      <c r="B44" s="171" t="s">
        <v>37</v>
      </c>
      <c r="C44" s="171"/>
      <c r="D44" s="92">
        <v>0.08</v>
      </c>
      <c r="E44" s="88">
        <f>(E29+E34+E78)*D44</f>
        <v>385.13439999999997</v>
      </c>
      <c r="F44" s="7"/>
    </row>
    <row r="45" spans="1:6" s="3" customFormat="1" ht="14.1" customHeight="1" thickBot="1" x14ac:dyDescent="0.25">
      <c r="A45" s="172" t="s">
        <v>39</v>
      </c>
      <c r="B45" s="173"/>
      <c r="C45" s="173"/>
      <c r="D45" s="62">
        <f>SUM(D37:D44)</f>
        <v>0.39800000000000008</v>
      </c>
      <c r="E45" s="84">
        <f>ROUNDDOWN(SUM(E37:E44),2)</f>
        <v>1916.04</v>
      </c>
      <c r="F45" s="7"/>
    </row>
    <row r="46" spans="1:6" s="3" customFormat="1" ht="14.1" customHeight="1" x14ac:dyDescent="0.2">
      <c r="A46" s="174" t="s">
        <v>64</v>
      </c>
      <c r="B46" s="175"/>
      <c r="C46" s="176"/>
      <c r="D46" s="60"/>
      <c r="E46" s="61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>
        <f>((8.55*2)*26)-(E23*0.06)</f>
        <v>205.98900000000003</v>
      </c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>
        <f>(22*18.4)*80%</f>
        <v>323.83999999999997</v>
      </c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89">
        <v>0</v>
      </c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58">
        <v>0</v>
      </c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58">
        <v>0</v>
      </c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>
        <f>ROUND(SUM(E47:E52),2)</f>
        <v>529.83000000000004</v>
      </c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15">
        <f>E34</f>
        <v>773.1</v>
      </c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15">
        <f>E45</f>
        <v>1916.04</v>
      </c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15">
        <f>E53</f>
        <v>529.83000000000004</v>
      </c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>
        <f>ROUND(SUM(E56:E58),2)</f>
        <v>3218.97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>
        <v>4.1700000000000001E-3</v>
      </c>
      <c r="E62" s="15">
        <f>E29*D62</f>
        <v>16.583464500000002</v>
      </c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>
        <v>3.3E-4</v>
      </c>
      <c r="E63" s="15">
        <f>E29*D63</f>
        <v>1.3123605</v>
      </c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>
        <v>1.6000000000000001E-3</v>
      </c>
      <c r="E64" s="15">
        <f>E29*D64</f>
        <v>6.3629600000000002</v>
      </c>
      <c r="F64" s="4"/>
    </row>
    <row r="65" spans="1:6" ht="14.1" customHeight="1" x14ac:dyDescent="0.2">
      <c r="A65" s="17" t="s">
        <v>7</v>
      </c>
      <c r="B65" s="149" t="s">
        <v>0</v>
      </c>
      <c r="C65" s="156"/>
      <c r="D65" s="64">
        <v>1.9439999999999999E-2</v>
      </c>
      <c r="E65" s="15">
        <f>E29*D65</f>
        <v>77.309963999999994</v>
      </c>
      <c r="F65" s="4"/>
    </row>
    <row r="66" spans="1:6" ht="14.1" customHeight="1" x14ac:dyDescent="0.2">
      <c r="A66" s="17" t="s">
        <v>23</v>
      </c>
      <c r="B66" s="149" t="s">
        <v>79</v>
      </c>
      <c r="C66" s="156"/>
      <c r="D66" s="64">
        <f>D45*D65</f>
        <v>7.737120000000001E-3</v>
      </c>
      <c r="E66" s="15">
        <f>E29*D66</f>
        <v>30.769365672000003</v>
      </c>
      <c r="F66" s="76"/>
    </row>
    <row r="67" spans="1:6" ht="14.1" customHeight="1" x14ac:dyDescent="0.2">
      <c r="A67" s="17" t="s">
        <v>24</v>
      </c>
      <c r="B67" s="149" t="s">
        <v>133</v>
      </c>
      <c r="C67" s="156"/>
      <c r="D67" s="64">
        <v>3.2000000000000001E-2</v>
      </c>
      <c r="E67" s="15">
        <f>E29*D67</f>
        <v>127.25919999999999</v>
      </c>
      <c r="F67" s="4"/>
    </row>
    <row r="68" spans="1:6" ht="14.1" customHeight="1" x14ac:dyDescent="0.2">
      <c r="A68" s="155" t="s">
        <v>39</v>
      </c>
      <c r="B68" s="155"/>
      <c r="C68" s="155"/>
      <c r="D68" s="79">
        <f>SUM(D62:D67)</f>
        <v>6.5277119999999994E-2</v>
      </c>
      <c r="E68" s="83">
        <f>ROUNDDOWN(SUM(E62:E67),2)</f>
        <v>259.58999999999997</v>
      </c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6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49" t="s">
        <v>82</v>
      </c>
      <c r="C72" s="149"/>
      <c r="D72" s="90">
        <v>9.2599999999999991E-3</v>
      </c>
      <c r="E72" s="15">
        <f t="shared" ref="E72:E77" si="0">$E$29*D72</f>
        <v>36.825630999999994</v>
      </c>
      <c r="F72" s="4"/>
    </row>
    <row r="73" spans="1:6" ht="14.1" customHeight="1" x14ac:dyDescent="0.2">
      <c r="A73" s="10" t="s">
        <v>4</v>
      </c>
      <c r="B73" s="149" t="s">
        <v>83</v>
      </c>
      <c r="C73" s="149"/>
      <c r="D73" s="90">
        <v>5.5599999999999998E-3</v>
      </c>
      <c r="E73" s="15">
        <f t="shared" si="0"/>
        <v>22.111286</v>
      </c>
      <c r="F73" s="4"/>
    </row>
    <row r="74" spans="1:6" ht="14.1" customHeight="1" x14ac:dyDescent="0.2">
      <c r="A74" s="10" t="s">
        <v>5</v>
      </c>
      <c r="B74" s="149" t="s">
        <v>84</v>
      </c>
      <c r="C74" s="149"/>
      <c r="D74" s="90">
        <v>2.7999999999999998E-4</v>
      </c>
      <c r="E74" s="15">
        <f t="shared" si="0"/>
        <v>1.1135179999999998</v>
      </c>
      <c r="F74" s="4"/>
    </row>
    <row r="75" spans="1:6" ht="14.1" customHeight="1" x14ac:dyDescent="0.2">
      <c r="A75" s="10" t="s">
        <v>7</v>
      </c>
      <c r="B75" s="149" t="s">
        <v>85</v>
      </c>
      <c r="C75" s="149"/>
      <c r="D75" s="90">
        <v>5.0000000000000001E-4</v>
      </c>
      <c r="E75" s="15">
        <f t="shared" si="0"/>
        <v>1.9884249999999999</v>
      </c>
      <c r="F75" s="4"/>
    </row>
    <row r="76" spans="1:6" ht="14.1" customHeight="1" x14ac:dyDescent="0.2">
      <c r="A76" s="10" t="s">
        <v>23</v>
      </c>
      <c r="B76" s="149" t="s">
        <v>86</v>
      </c>
      <c r="C76" s="149"/>
      <c r="D76" s="90">
        <v>5.5000000000000003E-4</v>
      </c>
      <c r="E76" s="15">
        <f t="shared" si="0"/>
        <v>2.1872674999999999</v>
      </c>
      <c r="F76" s="4"/>
    </row>
    <row r="77" spans="1:6" ht="14.1" customHeight="1" x14ac:dyDescent="0.2">
      <c r="A77" s="10" t="s">
        <v>24</v>
      </c>
      <c r="B77" s="149" t="s">
        <v>87</v>
      </c>
      <c r="C77" s="149"/>
      <c r="D77" s="90">
        <v>0</v>
      </c>
      <c r="E77" s="14">
        <f t="shared" si="0"/>
        <v>0</v>
      </c>
      <c r="F77" s="4"/>
    </row>
    <row r="78" spans="1:6" ht="14.1" customHeight="1" x14ac:dyDescent="0.2">
      <c r="A78" s="157" t="s">
        <v>88</v>
      </c>
      <c r="B78" s="157"/>
      <c r="C78" s="157"/>
      <c r="D78" s="64">
        <f>SUM(D72:D77)</f>
        <v>1.6150000000000001E-2</v>
      </c>
      <c r="E78" s="83">
        <f>ROUNDUP(SUM(E72:E77),2)</f>
        <v>64.23</v>
      </c>
      <c r="F78" s="4"/>
    </row>
    <row r="79" spans="1:6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</row>
    <row r="80" spans="1:6" ht="14.1" customHeight="1" x14ac:dyDescent="0.2">
      <c r="A80" s="10" t="s">
        <v>2</v>
      </c>
      <c r="B80" s="149" t="s">
        <v>90</v>
      </c>
      <c r="C80" s="149"/>
      <c r="D80" s="91">
        <v>0</v>
      </c>
      <c r="E80" s="14">
        <f>ROUND($E$29*D80,2)</f>
        <v>0</v>
      </c>
      <c r="F80" s="4"/>
    </row>
    <row r="81" spans="1:6" ht="14.1" customHeight="1" x14ac:dyDescent="0.2">
      <c r="A81" s="157" t="s">
        <v>88</v>
      </c>
      <c r="B81" s="157"/>
      <c r="C81" s="157"/>
      <c r="D81" s="18">
        <v>0</v>
      </c>
      <c r="E81" s="15">
        <f>ROUND($E$29*D81,2)</f>
        <v>0</v>
      </c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42" t="s">
        <v>91</v>
      </c>
      <c r="B83" s="143"/>
      <c r="C83" s="143"/>
      <c r="D83" s="143"/>
      <c r="E83" s="144"/>
      <c r="F83" s="4"/>
    </row>
    <row r="84" spans="1:6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6" ht="14.1" customHeight="1" x14ac:dyDescent="0.2">
      <c r="A85" s="10" t="s">
        <v>30</v>
      </c>
      <c r="B85" s="149" t="s">
        <v>81</v>
      </c>
      <c r="C85" s="149"/>
      <c r="D85" s="149"/>
      <c r="E85" s="15">
        <f>E78</f>
        <v>64.23</v>
      </c>
      <c r="F85" s="4"/>
    </row>
    <row r="86" spans="1:6" ht="14.1" customHeight="1" x14ac:dyDescent="0.2">
      <c r="A86" s="10" t="s">
        <v>40</v>
      </c>
      <c r="B86" s="149" t="s">
        <v>89</v>
      </c>
      <c r="C86" s="149"/>
      <c r="D86" s="149"/>
      <c r="E86" s="14">
        <f>E81</f>
        <v>0</v>
      </c>
      <c r="F86" s="4"/>
    </row>
    <row r="87" spans="1:6" ht="14.1" customHeight="1" x14ac:dyDescent="0.2">
      <c r="A87" s="10"/>
      <c r="B87" s="130" t="s">
        <v>39</v>
      </c>
      <c r="C87" s="169"/>
      <c r="D87" s="131"/>
      <c r="E87" s="83">
        <f>SUM(E85:E86)</f>
        <v>64.23</v>
      </c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6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6" ht="14.1" customHeight="1" x14ac:dyDescent="0.2">
      <c r="A91" s="10" t="s">
        <v>2</v>
      </c>
      <c r="B91" s="133" t="s">
        <v>107</v>
      </c>
      <c r="C91" s="135"/>
      <c r="D91" s="134"/>
      <c r="E91" s="86">
        <f>103.46</f>
        <v>103.46</v>
      </c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>
        <f>151.29*2</f>
        <v>302.58</v>
      </c>
      <c r="F92" s="4"/>
    </row>
    <row r="93" spans="1:6" ht="14.1" customHeight="1" x14ac:dyDescent="0.2">
      <c r="A93" s="10" t="s">
        <v>5</v>
      </c>
      <c r="B93" s="81" t="s">
        <v>116</v>
      </c>
      <c r="C93" s="82"/>
      <c r="D93" s="80"/>
      <c r="E93" s="86">
        <v>93.92</v>
      </c>
      <c r="F93" s="4"/>
    </row>
    <row r="94" spans="1:6" ht="14.1" customHeight="1" x14ac:dyDescent="0.2">
      <c r="A94" s="10" t="s">
        <v>7</v>
      </c>
      <c r="B94" s="81" t="s">
        <v>124</v>
      </c>
      <c r="C94" s="82"/>
      <c r="D94" s="80"/>
      <c r="E94" s="86">
        <f>35396.51/12/9</f>
        <v>327.74546296296302</v>
      </c>
      <c r="F94" s="16"/>
    </row>
    <row r="95" spans="1:6" ht="14.1" customHeight="1" x14ac:dyDescent="0.2">
      <c r="A95" s="142" t="s">
        <v>39</v>
      </c>
      <c r="B95" s="143"/>
      <c r="C95" s="143"/>
      <c r="D95" s="144"/>
      <c r="E95" s="85">
        <f>SUM(E91:E94)</f>
        <v>827.705462962963</v>
      </c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>
        <v>0.05</v>
      </c>
      <c r="E99" s="15">
        <f>SUM(E29,E59,E68,E87,E95)*D99</f>
        <v>417.36727314814817</v>
      </c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>
        <v>0.1</v>
      </c>
      <c r="E100" s="15">
        <f>(E114+E99)*D100</f>
        <v>876.47127361111109</v>
      </c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65"/>
      <c r="B102" s="149" t="s">
        <v>95</v>
      </c>
      <c r="C102" s="149"/>
      <c r="D102" s="78">
        <v>1.6500000000000001E-2</v>
      </c>
      <c r="E102" s="15">
        <f>SUM(E29,E59,E68,E87,E95,E99,E100)/(1-D101)*D102</f>
        <v>185.51549406462587</v>
      </c>
      <c r="F102" s="7"/>
    </row>
    <row r="103" spans="1:8" ht="14.1" customHeight="1" x14ac:dyDescent="0.2">
      <c r="A103" s="165"/>
      <c r="B103" s="149" t="s">
        <v>96</v>
      </c>
      <c r="C103" s="149"/>
      <c r="D103" s="78">
        <v>7.5999999999999998E-2</v>
      </c>
      <c r="E103" s="15">
        <f>SUM(E29,E59,E68,E87,E95,E99,E100)/(1-D101)*D103</f>
        <v>854.49560902494329</v>
      </c>
      <c r="F103" s="7"/>
    </row>
    <row r="104" spans="1:8" ht="14.1" customHeight="1" x14ac:dyDescent="0.2">
      <c r="A104" s="165"/>
      <c r="B104" s="149" t="s">
        <v>97</v>
      </c>
      <c r="C104" s="149"/>
      <c r="D104" s="20">
        <v>0.05</v>
      </c>
      <c r="E104" s="15">
        <f>SUM(E29,E59,E68,E87,E95,E99,E100)/(1-D101)*D104</f>
        <v>562.16816383219964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>
        <f>D99+D101+D100</f>
        <v>0.29249999999999998</v>
      </c>
      <c r="E106" s="83">
        <f>ROUNDDOWN(SUM(E99:E104),2)</f>
        <v>2896.01</v>
      </c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>
        <f>E29</f>
        <v>3976.85</v>
      </c>
      <c r="F109" s="4"/>
      <c r="G109" s="42"/>
      <c r="H109" s="50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>
        <f>E59</f>
        <v>3218.97</v>
      </c>
      <c r="F110" s="4"/>
      <c r="H110" s="50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>
        <f>E68</f>
        <v>259.58999999999997</v>
      </c>
      <c r="F111" s="4"/>
      <c r="H111" s="50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>
        <f>E87</f>
        <v>64.23</v>
      </c>
      <c r="F112" s="4"/>
      <c r="H112" s="50"/>
    </row>
    <row r="113" spans="1:8" ht="14.1" customHeight="1" x14ac:dyDescent="0.2">
      <c r="A113" s="6" t="s">
        <v>23</v>
      </c>
      <c r="B113" s="163" t="s">
        <v>100</v>
      </c>
      <c r="C113" s="163"/>
      <c r="D113" s="163"/>
      <c r="E113" s="15">
        <f>E95</f>
        <v>827.705462962963</v>
      </c>
      <c r="F113" s="4"/>
      <c r="H113" s="50"/>
    </row>
    <row r="114" spans="1:8" ht="14.1" customHeight="1" x14ac:dyDescent="0.2">
      <c r="A114" s="153" t="s">
        <v>49</v>
      </c>
      <c r="B114" s="153"/>
      <c r="C114" s="153"/>
      <c r="D114" s="153"/>
      <c r="E114" s="83">
        <f>SUM(E109:E113)</f>
        <v>8347.3454629629632</v>
      </c>
      <c r="F114" s="4"/>
      <c r="H114" s="65"/>
    </row>
    <row r="115" spans="1:8" ht="14.1" customHeight="1" x14ac:dyDescent="0.2">
      <c r="A115" s="6" t="s">
        <v>24</v>
      </c>
      <c r="B115" s="163" t="s">
        <v>102</v>
      </c>
      <c r="C115" s="163"/>
      <c r="D115" s="163"/>
      <c r="E115" s="15">
        <f>E106</f>
        <v>2896.01</v>
      </c>
      <c r="F115" s="4"/>
    </row>
    <row r="116" spans="1:8" ht="14.1" customHeight="1" x14ac:dyDescent="0.2">
      <c r="A116" s="155" t="s">
        <v>50</v>
      </c>
      <c r="B116" s="155"/>
      <c r="C116" s="155"/>
      <c r="D116" s="155"/>
      <c r="E116" s="83">
        <f>ROUNDDOWN((E114+E99+E100)/(1-D101),2)</f>
        <v>11243.36</v>
      </c>
      <c r="F116" s="22"/>
      <c r="G116" s="42"/>
      <c r="H116" s="42"/>
    </row>
    <row r="117" spans="1:8" ht="14.1" customHeight="1" x14ac:dyDescent="0.2">
      <c r="A117" s="170" t="s">
        <v>119</v>
      </c>
      <c r="B117" s="170"/>
      <c r="C117" s="170"/>
      <c r="D117" s="170"/>
      <c r="E117" s="83">
        <f>E116</f>
        <v>11243.36</v>
      </c>
      <c r="F117" s="4"/>
      <c r="H117" s="51"/>
    </row>
    <row r="118" spans="1:8" ht="14.1" customHeight="1" x14ac:dyDescent="0.2">
      <c r="C118" s="37"/>
      <c r="D118" s="38"/>
      <c r="E118" s="39"/>
      <c r="F118" s="40"/>
    </row>
    <row r="119" spans="1:8" ht="14.1" customHeight="1" x14ac:dyDescent="0.2">
      <c r="C119" s="37"/>
      <c r="D119" s="38"/>
      <c r="E119" s="39"/>
      <c r="F119" s="40"/>
      <c r="G119" s="42"/>
    </row>
    <row r="120" spans="1:8" ht="14.1" customHeight="1" x14ac:dyDescent="0.2">
      <c r="C120" s="37"/>
      <c r="D120" s="38"/>
      <c r="E120" s="43"/>
      <c r="F120" s="40"/>
    </row>
    <row r="121" spans="1:8" ht="14.1" customHeight="1" x14ac:dyDescent="0.2">
      <c r="C121" s="37"/>
      <c r="D121" s="38"/>
      <c r="E121" s="39"/>
      <c r="F121" s="40"/>
    </row>
    <row r="122" spans="1:8" ht="14.1" customHeight="1" x14ac:dyDescent="0.2">
      <c r="C122" s="37"/>
      <c r="D122" s="38"/>
      <c r="E122" s="39"/>
      <c r="F122" s="40"/>
    </row>
    <row r="123" spans="1:8" ht="14.1" customHeight="1" x14ac:dyDescent="0.2">
      <c r="C123" s="37"/>
      <c r="D123" s="38"/>
      <c r="E123" s="39"/>
      <c r="F123" s="40"/>
    </row>
    <row r="124" spans="1:8" ht="14.1" customHeight="1" x14ac:dyDescent="0.2">
      <c r="C124" s="37"/>
      <c r="D124" s="38"/>
      <c r="E124" s="39"/>
      <c r="F124" s="40"/>
    </row>
    <row r="125" spans="1:8" ht="14.1" customHeight="1" x14ac:dyDescent="0.2">
      <c r="C125" s="37"/>
      <c r="D125" s="38"/>
      <c r="E125" s="39"/>
      <c r="F125" s="40"/>
    </row>
    <row r="126" spans="1:8" ht="14.1" customHeight="1" x14ac:dyDescent="0.2">
      <c r="C126" s="37"/>
      <c r="D126" s="38"/>
      <c r="E126" s="39"/>
      <c r="F126" s="40"/>
    </row>
    <row r="127" spans="1:8" ht="14.1" customHeight="1" x14ac:dyDescent="0.2">
      <c r="C127" s="37"/>
      <c r="D127" s="38"/>
      <c r="E127" s="39"/>
      <c r="F127" s="40"/>
    </row>
    <row r="128" spans="1:8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  <row r="1046" spans="3:6" ht="14.1" customHeight="1" x14ac:dyDescent="0.2">
      <c r="C1046" s="37"/>
      <c r="D1046" s="38"/>
      <c r="E1046" s="39"/>
      <c r="F1046" s="40"/>
    </row>
    <row r="1047" spans="3:6" ht="14.1" customHeight="1" x14ac:dyDescent="0.2">
      <c r="C1047" s="37"/>
      <c r="D1047" s="38"/>
      <c r="E1047" s="39"/>
      <c r="F1047" s="40"/>
    </row>
    <row r="1048" spans="3:6" ht="14.1" customHeight="1" x14ac:dyDescent="0.2">
      <c r="C1048" s="37"/>
      <c r="D1048" s="38"/>
      <c r="E1048" s="39"/>
      <c r="F1048" s="40"/>
    </row>
    <row r="1049" spans="3:6" ht="14.1" customHeight="1" x14ac:dyDescent="0.2">
      <c r="C1049" s="37"/>
      <c r="D1049" s="38"/>
      <c r="E1049" s="39"/>
      <c r="F1049" s="40"/>
    </row>
    <row r="1050" spans="3:6" ht="14.1" customHeight="1" x14ac:dyDescent="0.2">
      <c r="C1050" s="37"/>
      <c r="D1050" s="38"/>
      <c r="E1050" s="39"/>
      <c r="F1050" s="40"/>
    </row>
    <row r="1051" spans="3:6" ht="14.1" customHeight="1" x14ac:dyDescent="0.2">
      <c r="C1051" s="37"/>
      <c r="D1051" s="38"/>
      <c r="E1051" s="39"/>
      <c r="F1051" s="40"/>
    </row>
    <row r="1052" spans="3:6" ht="14.1" customHeight="1" x14ac:dyDescent="0.2">
      <c r="C1052" s="37"/>
      <c r="D1052" s="38"/>
      <c r="E1052" s="39"/>
      <c r="F1052" s="40"/>
    </row>
    <row r="1053" spans="3:6" ht="14.1" customHeight="1" x14ac:dyDescent="0.2">
      <c r="C1053" s="37"/>
      <c r="D1053" s="38"/>
      <c r="E1053" s="39"/>
      <c r="F1053" s="40"/>
    </row>
    <row r="1054" spans="3:6" ht="14.1" customHeight="1" x14ac:dyDescent="0.2">
      <c r="C1054" s="37"/>
      <c r="D1054" s="38"/>
      <c r="E1054" s="39"/>
      <c r="F1054" s="40"/>
    </row>
    <row r="1055" spans="3:6" ht="14.1" customHeight="1" x14ac:dyDescent="0.2">
      <c r="C1055" s="37"/>
      <c r="D1055" s="38"/>
      <c r="E1055" s="39"/>
      <c r="F1055" s="40"/>
    </row>
    <row r="1056" spans="3:6" ht="14.1" customHeight="1" x14ac:dyDescent="0.2">
      <c r="C1056" s="37"/>
      <c r="D1056" s="38"/>
      <c r="E1056" s="39"/>
      <c r="F1056" s="40"/>
    </row>
    <row r="1057" spans="3:6" ht="14.1" customHeight="1" x14ac:dyDescent="0.2">
      <c r="C1057" s="37"/>
      <c r="D1057" s="38"/>
      <c r="E1057" s="39"/>
      <c r="F1057" s="40"/>
    </row>
    <row r="1058" spans="3:6" ht="14.1" customHeight="1" x14ac:dyDescent="0.2">
      <c r="C1058" s="37"/>
      <c r="D1058" s="38"/>
      <c r="E1058" s="39"/>
      <c r="F1058" s="40"/>
    </row>
    <row r="1059" spans="3:6" ht="14.1" customHeight="1" x14ac:dyDescent="0.2">
      <c r="C1059" s="37"/>
      <c r="D1059" s="38"/>
      <c r="E1059" s="39"/>
      <c r="F1059" s="40"/>
    </row>
    <row r="1060" spans="3:6" ht="14.1" customHeight="1" x14ac:dyDescent="0.2">
      <c r="C1060" s="37"/>
      <c r="D1060" s="38"/>
      <c r="E1060" s="39"/>
      <c r="F1060" s="40"/>
    </row>
  </sheetData>
  <mergeCells count="118">
    <mergeCell ref="B20:C20"/>
    <mergeCell ref="D20:E20"/>
    <mergeCell ref="A117:D117"/>
    <mergeCell ref="A116:D116"/>
    <mergeCell ref="B109:D109"/>
    <mergeCell ref="B110:D110"/>
    <mergeCell ref="B113:D113"/>
    <mergeCell ref="A114:D114"/>
    <mergeCell ref="B115:D115"/>
    <mergeCell ref="A36:C36"/>
    <mergeCell ref="B38:C38"/>
    <mergeCell ref="B44:C44"/>
    <mergeCell ref="B39:C39"/>
    <mergeCell ref="B42:C42"/>
    <mergeCell ref="A45:C45"/>
    <mergeCell ref="B56:D56"/>
    <mergeCell ref="A46:C46"/>
    <mergeCell ref="B51:D51"/>
    <mergeCell ref="A55:D55"/>
    <mergeCell ref="A54:E54"/>
    <mergeCell ref="A68:C68"/>
    <mergeCell ref="A61:E61"/>
    <mergeCell ref="B62:C62"/>
    <mergeCell ref="B63:C63"/>
    <mergeCell ref="B111:D111"/>
    <mergeCell ref="B112:D112"/>
    <mergeCell ref="B75:C75"/>
    <mergeCell ref="B77:C77"/>
    <mergeCell ref="A78:C78"/>
    <mergeCell ref="B79:C79"/>
    <mergeCell ref="B76:C76"/>
    <mergeCell ref="B100:C100"/>
    <mergeCell ref="A106:C106"/>
    <mergeCell ref="A107:E107"/>
    <mergeCell ref="B108:D108"/>
    <mergeCell ref="A101:A104"/>
    <mergeCell ref="B101:C101"/>
    <mergeCell ref="B102:C102"/>
    <mergeCell ref="B103:C103"/>
    <mergeCell ref="B104:C104"/>
    <mergeCell ref="B99:C99"/>
    <mergeCell ref="A95:D95"/>
    <mergeCell ref="A83:E83"/>
    <mergeCell ref="B90:D90"/>
    <mergeCell ref="B91:D91"/>
    <mergeCell ref="B86:D86"/>
    <mergeCell ref="B87:D87"/>
    <mergeCell ref="A97:E97"/>
    <mergeCell ref="B98:C98"/>
    <mergeCell ref="B59:D59"/>
    <mergeCell ref="B50:D50"/>
    <mergeCell ref="B52:D52"/>
    <mergeCell ref="A53:D53"/>
    <mergeCell ref="B57:D57"/>
    <mergeCell ref="B58:D58"/>
    <mergeCell ref="B67:C67"/>
    <mergeCell ref="B64:C64"/>
    <mergeCell ref="B65:C65"/>
    <mergeCell ref="B66:C66"/>
    <mergeCell ref="B80:C80"/>
    <mergeCell ref="A81:C81"/>
    <mergeCell ref="A89:E89"/>
    <mergeCell ref="B71:C71"/>
    <mergeCell ref="A84:D84"/>
    <mergeCell ref="B85:D85"/>
    <mergeCell ref="B72:C72"/>
    <mergeCell ref="B73:C73"/>
    <mergeCell ref="B74:C74"/>
    <mergeCell ref="A21:E21"/>
    <mergeCell ref="B22:C22"/>
    <mergeCell ref="B23:C23"/>
    <mergeCell ref="B24:C24"/>
    <mergeCell ref="B25:C25"/>
    <mergeCell ref="A70:E70"/>
    <mergeCell ref="B26:C26"/>
    <mergeCell ref="B27:C27"/>
    <mergeCell ref="A29:D29"/>
    <mergeCell ref="B28:C28"/>
    <mergeCell ref="B32:C32"/>
    <mergeCell ref="B33:C33"/>
    <mergeCell ref="A34:C34"/>
    <mergeCell ref="A31:C31"/>
    <mergeCell ref="B37:C37"/>
    <mergeCell ref="B40:C40"/>
    <mergeCell ref="B41:C41"/>
    <mergeCell ref="B43:C43"/>
    <mergeCell ref="A30:E30"/>
    <mergeCell ref="B47:D47"/>
    <mergeCell ref="B48:D48"/>
    <mergeCell ref="B49:D49"/>
    <mergeCell ref="A15:E15"/>
    <mergeCell ref="B16:C16"/>
    <mergeCell ref="D16:E16"/>
    <mergeCell ref="B17:C17"/>
    <mergeCell ref="B18:C18"/>
    <mergeCell ref="B19:C19"/>
    <mergeCell ref="D17:E17"/>
    <mergeCell ref="D18:E18"/>
    <mergeCell ref="D19:E19"/>
    <mergeCell ref="B10:C10"/>
    <mergeCell ref="D8:E8"/>
    <mergeCell ref="D9:E9"/>
    <mergeCell ref="D10:E10"/>
    <mergeCell ref="D12:E12"/>
    <mergeCell ref="B12:C12"/>
    <mergeCell ref="B13:C13"/>
    <mergeCell ref="D13:E13"/>
    <mergeCell ref="A14:E14"/>
    <mergeCell ref="A11:E11"/>
    <mergeCell ref="A6:E6"/>
    <mergeCell ref="A2:E2"/>
    <mergeCell ref="A3:E3"/>
    <mergeCell ref="A4:E4"/>
    <mergeCell ref="A5:E5"/>
    <mergeCell ref="B7:C7"/>
    <mergeCell ref="D7:E7"/>
    <mergeCell ref="B8:C8"/>
    <mergeCell ref="B9:C9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rowBreaks count="2" manualBreakCount="2">
    <brk id="45" max="4" man="1"/>
    <brk id="87" max="4" man="1"/>
  </rowBreaks>
  <ignoredErrors>
    <ignoredError sqref="D10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045"/>
  <sheetViews>
    <sheetView view="pageBreakPreview" topLeftCell="A70" zoomScale="130" zoomScaleNormal="100" zoomScaleSheetLayoutView="130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29.42578125" style="5" bestFit="1" customWidth="1"/>
    <col min="3" max="3" width="31.140625" style="23" customWidth="1"/>
    <col min="4" max="4" width="18.85546875" style="24" customWidth="1"/>
    <col min="5" max="5" width="25.85546875" style="5" customWidth="1"/>
    <col min="6" max="6" width="18" style="1" bestFit="1" customWidth="1"/>
    <col min="7" max="9" width="9.140625" style="1"/>
    <col min="10" max="10" width="12.28515625" style="1" bestFit="1" customWidth="1"/>
    <col min="11" max="11" width="9.42578125" style="1" bestFit="1" customWidth="1"/>
    <col min="12" max="16384" width="9.140625" style="1"/>
  </cols>
  <sheetData>
    <row r="1" spans="1:6" ht="14.1" customHeight="1" x14ac:dyDescent="0.2">
      <c r="A1" s="1"/>
      <c r="B1" s="2"/>
      <c r="C1" s="2"/>
      <c r="D1" s="3"/>
      <c r="E1" s="2"/>
      <c r="F1" s="4"/>
    </row>
    <row r="2" spans="1:6" ht="14.1" customHeight="1" x14ac:dyDescent="0.2">
      <c r="A2" s="120" t="s">
        <v>1</v>
      </c>
      <c r="B2" s="120"/>
      <c r="C2" s="120"/>
      <c r="D2" s="120"/>
      <c r="E2" s="120"/>
      <c r="F2" s="4"/>
    </row>
    <row r="3" spans="1:6" ht="14.1" customHeight="1" x14ac:dyDescent="0.2">
      <c r="A3" s="121"/>
      <c r="B3" s="121"/>
      <c r="C3" s="121"/>
      <c r="D3" s="121"/>
      <c r="E3" s="121"/>
      <c r="F3" s="4"/>
    </row>
    <row r="4" spans="1:6" ht="14.1" customHeight="1" thickBot="1" x14ac:dyDescent="0.25">
      <c r="A4" s="122"/>
      <c r="B4" s="122"/>
      <c r="C4" s="122"/>
      <c r="D4" s="122"/>
      <c r="E4" s="122"/>
      <c r="F4" s="4"/>
    </row>
    <row r="5" spans="1:6" ht="14.1" customHeight="1" x14ac:dyDescent="0.2">
      <c r="A5" s="123"/>
      <c r="B5" s="124"/>
      <c r="C5" s="124"/>
      <c r="D5" s="124"/>
      <c r="E5" s="125"/>
      <c r="F5" s="4"/>
    </row>
    <row r="6" spans="1:6" ht="14.1" customHeight="1" x14ac:dyDescent="0.2">
      <c r="A6" s="117"/>
      <c r="B6" s="118"/>
      <c r="C6" s="118"/>
      <c r="D6" s="118"/>
      <c r="E6" s="119"/>
      <c r="F6" s="4"/>
    </row>
    <row r="7" spans="1:6" ht="12" x14ac:dyDescent="0.2">
      <c r="A7" s="30" t="s">
        <v>2</v>
      </c>
      <c r="B7" s="126" t="s">
        <v>3</v>
      </c>
      <c r="C7" s="127"/>
      <c r="D7" s="128"/>
      <c r="E7" s="129"/>
      <c r="F7" s="29"/>
    </row>
    <row r="8" spans="1:6" ht="15.75" customHeight="1" x14ac:dyDescent="0.2">
      <c r="A8" s="6" t="s">
        <v>4</v>
      </c>
      <c r="B8" s="117" t="s">
        <v>130</v>
      </c>
      <c r="C8" s="119"/>
      <c r="D8" s="130" t="s">
        <v>57</v>
      </c>
      <c r="E8" s="131"/>
      <c r="F8" s="7"/>
    </row>
    <row r="9" spans="1:6" ht="24.75" customHeight="1" x14ac:dyDescent="0.2">
      <c r="A9" s="6" t="s">
        <v>5</v>
      </c>
      <c r="B9" s="117" t="s">
        <v>6</v>
      </c>
      <c r="C9" s="119"/>
      <c r="D9" s="130" t="s">
        <v>129</v>
      </c>
      <c r="E9" s="131"/>
      <c r="F9" s="7"/>
    </row>
    <row r="10" spans="1:6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</row>
    <row r="11" spans="1:6" ht="14.1" customHeight="1" x14ac:dyDescent="0.2">
      <c r="A11" s="141" t="s">
        <v>53</v>
      </c>
      <c r="B11" s="141"/>
      <c r="C11" s="141"/>
      <c r="D11" s="141"/>
      <c r="E11" s="141"/>
      <c r="F11" s="7"/>
    </row>
    <row r="12" spans="1:6" ht="15" customHeight="1" x14ac:dyDescent="0.2">
      <c r="A12" s="32"/>
      <c r="B12" s="133" t="s">
        <v>9</v>
      </c>
      <c r="C12" s="134"/>
      <c r="D12" s="132" t="s">
        <v>52</v>
      </c>
      <c r="E12" s="132"/>
      <c r="F12" s="7"/>
    </row>
    <row r="13" spans="1:6" ht="15" customHeight="1" x14ac:dyDescent="0.2">
      <c r="A13" s="31"/>
      <c r="B13" s="135" t="s">
        <v>54</v>
      </c>
      <c r="C13" s="134"/>
      <c r="D13" s="136">
        <v>3</v>
      </c>
      <c r="E13" s="137"/>
      <c r="F13" s="7"/>
    </row>
    <row r="14" spans="1:6" s="27" customFormat="1" ht="14.1" customHeight="1" x14ac:dyDescent="0.2">
      <c r="A14" s="138" t="s">
        <v>126</v>
      </c>
      <c r="B14" s="139"/>
      <c r="C14" s="139"/>
      <c r="D14" s="139"/>
      <c r="E14" s="140"/>
      <c r="F14" s="26"/>
    </row>
    <row r="15" spans="1:6" ht="14.1" customHeight="1" x14ac:dyDescent="0.2">
      <c r="A15" s="142" t="s">
        <v>10</v>
      </c>
      <c r="B15" s="143"/>
      <c r="C15" s="143"/>
      <c r="D15" s="143"/>
      <c r="E15" s="144"/>
      <c r="F15" s="4"/>
    </row>
    <row r="16" spans="1:6" ht="19.5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6" ht="14.1" customHeight="1" x14ac:dyDescent="0.2">
      <c r="A17" s="10">
        <v>2</v>
      </c>
      <c r="B17" s="145" t="s">
        <v>12</v>
      </c>
      <c r="C17" s="146"/>
      <c r="D17" s="150">
        <v>3236.16</v>
      </c>
      <c r="E17" s="151">
        <v>0</v>
      </c>
      <c r="F17" s="4"/>
    </row>
    <row r="18" spans="1:6" ht="14.1" customHeight="1" x14ac:dyDescent="0.2">
      <c r="A18" s="10">
        <v>3</v>
      </c>
      <c r="B18" s="145" t="s">
        <v>13</v>
      </c>
      <c r="C18" s="146"/>
      <c r="D18" s="147" t="s">
        <v>131</v>
      </c>
      <c r="E18" s="148"/>
      <c r="F18" s="4"/>
    </row>
    <row r="19" spans="1:6" ht="14.1" customHeight="1" x14ac:dyDescent="0.2">
      <c r="A19" s="10">
        <v>4</v>
      </c>
      <c r="B19" s="149" t="s">
        <v>14</v>
      </c>
      <c r="C19" s="149"/>
      <c r="D19" s="152">
        <v>45352</v>
      </c>
      <c r="E19" s="153"/>
      <c r="F19" s="4"/>
    </row>
    <row r="20" spans="1:6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6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6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6" ht="19.5" customHeight="1" x14ac:dyDescent="0.2">
      <c r="A23" s="10" t="s">
        <v>2</v>
      </c>
      <c r="B23" s="149" t="s">
        <v>19</v>
      </c>
      <c r="C23" s="149"/>
      <c r="D23" s="13"/>
      <c r="E23" s="15">
        <f>D17</f>
        <v>3236.16</v>
      </c>
      <c r="F23" s="68"/>
    </row>
    <row r="24" spans="1:6" ht="14.1" customHeight="1" x14ac:dyDescent="0.2">
      <c r="A24" s="10" t="s">
        <v>4</v>
      </c>
      <c r="B24" s="149" t="s">
        <v>20</v>
      </c>
      <c r="C24" s="149"/>
      <c r="D24" s="18">
        <v>0.3</v>
      </c>
      <c r="E24" s="14"/>
      <c r="F24" s="22"/>
    </row>
    <row r="25" spans="1:6" ht="14.1" customHeight="1" x14ac:dyDescent="0.2">
      <c r="A25" s="10" t="s">
        <v>5</v>
      </c>
      <c r="B25" s="149" t="s">
        <v>21</v>
      </c>
      <c r="C25" s="149"/>
      <c r="D25" s="18">
        <v>0</v>
      </c>
      <c r="E25" s="14">
        <v>0</v>
      </c>
      <c r="F25" s="4"/>
    </row>
    <row r="26" spans="1:6" ht="14.1" customHeight="1" x14ac:dyDescent="0.2">
      <c r="A26" s="10" t="s">
        <v>7</v>
      </c>
      <c r="B26" s="149" t="s">
        <v>109</v>
      </c>
      <c r="C26" s="149"/>
      <c r="D26" s="18">
        <v>0.2</v>
      </c>
      <c r="E26" s="14"/>
      <c r="F26" s="4"/>
    </row>
    <row r="27" spans="1:6" ht="14.1" customHeight="1" x14ac:dyDescent="0.2">
      <c r="A27" s="10" t="s">
        <v>23</v>
      </c>
      <c r="B27" s="149" t="s">
        <v>58</v>
      </c>
      <c r="C27" s="149"/>
      <c r="D27" s="18">
        <v>0</v>
      </c>
      <c r="E27" s="14">
        <v>0</v>
      </c>
      <c r="F27" s="4"/>
    </row>
    <row r="28" spans="1:6" ht="14.1" customHeight="1" x14ac:dyDescent="0.2">
      <c r="A28" s="10" t="s">
        <v>24</v>
      </c>
      <c r="B28" s="149" t="s">
        <v>27</v>
      </c>
      <c r="C28" s="149"/>
      <c r="D28" s="18">
        <v>0</v>
      </c>
      <c r="E28" s="14">
        <v>0</v>
      </c>
      <c r="F28" s="4"/>
    </row>
    <row r="29" spans="1:6" ht="14.1" customHeight="1" x14ac:dyDescent="0.2">
      <c r="A29" s="155" t="s">
        <v>39</v>
      </c>
      <c r="B29" s="155"/>
      <c r="C29" s="155"/>
      <c r="D29" s="155"/>
      <c r="E29" s="83">
        <f>ROUND(SUM(E23:E28),2)</f>
        <v>3236.16</v>
      </c>
      <c r="F29" s="4"/>
    </row>
    <row r="30" spans="1:6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6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56" t="s">
        <v>41</v>
      </c>
      <c r="C32" s="156"/>
      <c r="D32" s="91">
        <v>8.3299999999999999E-2</v>
      </c>
      <c r="E32" s="14">
        <f>ROUND($E$29*D32,2)</f>
        <v>269.57</v>
      </c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91">
        <v>0.1111</v>
      </c>
      <c r="E33" s="14">
        <f>ROUND($E$29*D33,2)</f>
        <v>359.54</v>
      </c>
      <c r="F33" s="7"/>
    </row>
    <row r="34" spans="1:6" s="3" customFormat="1" ht="14.1" customHeight="1" x14ac:dyDescent="0.2">
      <c r="A34" s="157" t="s">
        <v>62</v>
      </c>
      <c r="B34" s="157"/>
      <c r="C34" s="157"/>
      <c r="D34" s="18">
        <f>SUM(D32:D33)</f>
        <v>0.19440000000000002</v>
      </c>
      <c r="E34" s="83">
        <f>ROUNDUP($E$29*D34,2)</f>
        <v>629.11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>
        <v>0.2</v>
      </c>
      <c r="E37" s="15">
        <f>ROUND((E29+E34+E78)*D37,2)</f>
        <v>783.51</v>
      </c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>
        <v>2.5000000000000001E-2</v>
      </c>
      <c r="E38" s="15">
        <f>ROUND((E29+E34+E78)*D38,2)</f>
        <v>97.94</v>
      </c>
      <c r="F38" s="7"/>
    </row>
    <row r="39" spans="1:6" s="3" customFormat="1" ht="14.1" customHeight="1" x14ac:dyDescent="0.2">
      <c r="A39" s="17" t="s">
        <v>5</v>
      </c>
      <c r="B39" s="156" t="s">
        <v>132</v>
      </c>
      <c r="C39" s="156"/>
      <c r="D39" s="18">
        <v>0.06</v>
      </c>
      <c r="E39" s="15">
        <f>ROUND((E29+E34+E78)*D39,2)</f>
        <v>235.05</v>
      </c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>
        <v>1.4999999999999999E-2</v>
      </c>
      <c r="E40" s="15">
        <f>(E29+E34+E78)*D40</f>
        <v>58.763099999999994</v>
      </c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>
        <v>0.01</v>
      </c>
      <c r="E41" s="15">
        <f>(E29+E34+E78)*D41</f>
        <v>39.175400000000003</v>
      </c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>
        <v>6.0000000000000001E-3</v>
      </c>
      <c r="E42" s="15">
        <f>(E29+E34+E78)*D42</f>
        <v>23.505240000000001</v>
      </c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>
        <v>2E-3</v>
      </c>
      <c r="E43" s="15">
        <f>(E29+E34+E78)*D43</f>
        <v>7.8350800000000005</v>
      </c>
      <c r="F43" s="7"/>
    </row>
    <row r="44" spans="1:6" s="3" customFormat="1" ht="14.1" customHeight="1" thickBot="1" x14ac:dyDescent="0.25">
      <c r="A44" s="59" t="s">
        <v>26</v>
      </c>
      <c r="B44" s="171" t="s">
        <v>37</v>
      </c>
      <c r="C44" s="171"/>
      <c r="D44" s="92">
        <v>0.08</v>
      </c>
      <c r="E44" s="88">
        <f>ROUND((E29+E34+E78)*D44,2)</f>
        <v>313.39999999999998</v>
      </c>
      <c r="F44" s="7"/>
    </row>
    <row r="45" spans="1:6" s="3" customFormat="1" ht="14.1" customHeight="1" thickBot="1" x14ac:dyDescent="0.25">
      <c r="A45" s="172" t="s">
        <v>39</v>
      </c>
      <c r="B45" s="173"/>
      <c r="C45" s="173"/>
      <c r="D45" s="62">
        <f>SUM(D37:D44)</f>
        <v>0.39800000000000008</v>
      </c>
      <c r="E45" s="84">
        <f>ROUNDUP(SUM(E37:E44),2)</f>
        <v>1559.18</v>
      </c>
      <c r="F45" s="7"/>
    </row>
    <row r="46" spans="1:6" s="3" customFormat="1" ht="14.1" customHeight="1" x14ac:dyDescent="0.2">
      <c r="A46" s="174" t="s">
        <v>64</v>
      </c>
      <c r="B46" s="175"/>
      <c r="C46" s="176"/>
      <c r="D46" s="60"/>
      <c r="E46" s="61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>
        <f>((8.55*2)*26)-(E23*0.06)</f>
        <v>250.43040000000005</v>
      </c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>
        <f>(22*18.4)*0.8</f>
        <v>323.83999999999997</v>
      </c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58">
        <v>0</v>
      </c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58">
        <v>0</v>
      </c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58">
        <v>0</v>
      </c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>
        <f>ROUND(SUM(E47:E52),2)</f>
        <v>574.27</v>
      </c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87">
        <f>E34</f>
        <v>629.11</v>
      </c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87">
        <f>E45</f>
        <v>1559.18</v>
      </c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87">
        <f>E53</f>
        <v>574.27</v>
      </c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>
        <f>ROUND(SUM(E56:E58),2)</f>
        <v>2762.56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>
        <v>4.1700000000000001E-3</v>
      </c>
      <c r="E62" s="15">
        <f>ROUND($E$29*D62,2)</f>
        <v>13.49</v>
      </c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>
        <v>3.3E-4</v>
      </c>
      <c r="E63" s="15">
        <f>E62*0.08</f>
        <v>1.0791999999999999</v>
      </c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>
        <v>1.6000000000000001E-3</v>
      </c>
      <c r="E64" s="15">
        <f>ROUND($E$29*D64,2)</f>
        <v>5.18</v>
      </c>
      <c r="F64" s="4"/>
    </row>
    <row r="65" spans="1:10" ht="14.1" customHeight="1" x14ac:dyDescent="0.2">
      <c r="A65" s="17" t="s">
        <v>7</v>
      </c>
      <c r="B65" s="149" t="s">
        <v>0</v>
      </c>
      <c r="C65" s="156"/>
      <c r="D65" s="64">
        <v>1.9439999999999999E-2</v>
      </c>
      <c r="E65" s="15">
        <f>ROUND($E$29*D65,2)</f>
        <v>62.91</v>
      </c>
      <c r="F65" s="4"/>
    </row>
    <row r="66" spans="1:10" ht="22.5" customHeight="1" x14ac:dyDescent="0.2">
      <c r="A66" s="17" t="s">
        <v>23</v>
      </c>
      <c r="B66" s="149" t="s">
        <v>79</v>
      </c>
      <c r="C66" s="156"/>
      <c r="D66" s="64">
        <f>D45*D65</f>
        <v>7.737120000000001E-3</v>
      </c>
      <c r="E66" s="15">
        <f>E65*D45</f>
        <v>25.038180000000004</v>
      </c>
      <c r="F66" s="4"/>
    </row>
    <row r="67" spans="1:10" ht="14.1" customHeight="1" x14ac:dyDescent="0.2">
      <c r="A67" s="17" t="s">
        <v>24</v>
      </c>
      <c r="B67" s="149" t="s">
        <v>133</v>
      </c>
      <c r="C67" s="156"/>
      <c r="D67" s="64">
        <v>3.2000000000000001E-2</v>
      </c>
      <c r="E67" s="15">
        <f>E29*D67</f>
        <v>103.55712</v>
      </c>
      <c r="F67" s="4"/>
    </row>
    <row r="68" spans="1:10" ht="14.1" customHeight="1" x14ac:dyDescent="0.2">
      <c r="A68" s="155" t="s">
        <v>39</v>
      </c>
      <c r="B68" s="155"/>
      <c r="C68" s="155"/>
      <c r="D68" s="79">
        <f>SUM(D62:D67)</f>
        <v>6.5277119999999994E-2</v>
      </c>
      <c r="E68" s="83">
        <f>SUM(E62:E67)</f>
        <v>211.25450000000001</v>
      </c>
      <c r="F68" s="4"/>
    </row>
    <row r="69" spans="1:10" ht="14.1" customHeight="1" x14ac:dyDescent="0.2">
      <c r="A69" s="1"/>
      <c r="B69" s="1"/>
      <c r="C69" s="1"/>
      <c r="D69" s="1"/>
      <c r="E69" s="50"/>
      <c r="F69" s="4"/>
    </row>
    <row r="70" spans="1:10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10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10" ht="14.1" customHeight="1" x14ac:dyDescent="0.2">
      <c r="A72" s="10" t="s">
        <v>2</v>
      </c>
      <c r="B72" s="149" t="s">
        <v>82</v>
      </c>
      <c r="C72" s="149"/>
      <c r="D72" s="90">
        <v>9.2599999999999991E-3</v>
      </c>
      <c r="E72" s="15">
        <f>ROUND($E$29*D72,2)</f>
        <v>29.97</v>
      </c>
      <c r="F72" s="4"/>
    </row>
    <row r="73" spans="1:10" ht="14.1" customHeight="1" x14ac:dyDescent="0.2">
      <c r="A73" s="10" t="s">
        <v>4</v>
      </c>
      <c r="B73" s="149" t="s">
        <v>83</v>
      </c>
      <c r="C73" s="149"/>
      <c r="D73" s="90">
        <v>5.5599999999999998E-3</v>
      </c>
      <c r="E73" s="15">
        <f>ROUND($E$29*D73,2)</f>
        <v>17.989999999999998</v>
      </c>
      <c r="F73" s="4"/>
    </row>
    <row r="74" spans="1:10" ht="14.1" customHeight="1" x14ac:dyDescent="0.2">
      <c r="A74" s="10" t="s">
        <v>5</v>
      </c>
      <c r="B74" s="149" t="s">
        <v>84</v>
      </c>
      <c r="C74" s="149"/>
      <c r="D74" s="90">
        <v>2.7999999999999998E-4</v>
      </c>
      <c r="E74" s="15">
        <f>ROUND($E$29*D74,2)</f>
        <v>0.91</v>
      </c>
      <c r="F74" s="4"/>
    </row>
    <row r="75" spans="1:10" ht="14.1" customHeight="1" x14ac:dyDescent="0.2">
      <c r="A75" s="10" t="s">
        <v>7</v>
      </c>
      <c r="B75" s="149" t="s">
        <v>85</v>
      </c>
      <c r="C75" s="149"/>
      <c r="D75" s="90">
        <v>5.0000000000000001E-4</v>
      </c>
      <c r="E75" s="15">
        <f>ROUND($E$29*D75,2)</f>
        <v>1.62</v>
      </c>
      <c r="F75" s="4"/>
      <c r="H75" s="77"/>
      <c r="I75" s="77"/>
      <c r="J75" s="77"/>
    </row>
    <row r="76" spans="1:10" ht="14.1" customHeight="1" x14ac:dyDescent="0.2">
      <c r="A76" s="10" t="s">
        <v>23</v>
      </c>
      <c r="B76" s="149" t="s">
        <v>86</v>
      </c>
      <c r="C76" s="149"/>
      <c r="D76" s="90">
        <v>5.5000000000000003E-4</v>
      </c>
      <c r="E76" s="15">
        <f>ROUND($E$29*D76,2)</f>
        <v>1.78</v>
      </c>
      <c r="F76" s="4"/>
      <c r="H76" s="77"/>
      <c r="I76" s="77"/>
      <c r="J76" s="77"/>
    </row>
    <row r="77" spans="1:10" ht="14.1" customHeight="1" x14ac:dyDescent="0.2">
      <c r="A77" s="10" t="s">
        <v>24</v>
      </c>
      <c r="B77" s="149" t="s">
        <v>87</v>
      </c>
      <c r="C77" s="149"/>
      <c r="D77" s="90">
        <v>0</v>
      </c>
      <c r="E77" s="14">
        <f t="shared" ref="E77" si="0">ROUND($E$29*D77,2)</f>
        <v>0</v>
      </c>
      <c r="F77" s="4"/>
      <c r="H77" s="77"/>
      <c r="I77" s="77"/>
      <c r="J77" s="77"/>
    </row>
    <row r="78" spans="1:10" ht="14.1" customHeight="1" x14ac:dyDescent="0.2">
      <c r="A78" s="157" t="s">
        <v>88</v>
      </c>
      <c r="B78" s="157"/>
      <c r="C78" s="157"/>
      <c r="D78" s="64">
        <f>SUM(D72:D77)</f>
        <v>1.6150000000000001E-2</v>
      </c>
      <c r="E78" s="83">
        <f>SUM(E72:E77)</f>
        <v>52.269999999999989</v>
      </c>
      <c r="F78" s="4"/>
      <c r="H78" s="77"/>
      <c r="I78" s="77" t="s">
        <v>128</v>
      </c>
      <c r="J78" s="77"/>
    </row>
    <row r="79" spans="1:10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  <c r="H79" s="77"/>
      <c r="I79" s="77"/>
      <c r="J79" s="77"/>
    </row>
    <row r="80" spans="1:10" ht="14.1" customHeight="1" x14ac:dyDescent="0.2">
      <c r="A80" s="10" t="s">
        <v>2</v>
      </c>
      <c r="B80" s="149" t="s">
        <v>90</v>
      </c>
      <c r="C80" s="149"/>
      <c r="D80" s="91">
        <v>0</v>
      </c>
      <c r="E80" s="14">
        <f>ROUND($E$29*D80,2)</f>
        <v>0</v>
      </c>
      <c r="F80" s="4"/>
      <c r="H80" s="77"/>
      <c r="I80" s="77"/>
      <c r="J80" s="77"/>
    </row>
    <row r="81" spans="1:10" ht="14.1" customHeight="1" x14ac:dyDescent="0.2">
      <c r="A81" s="157" t="s">
        <v>88</v>
      </c>
      <c r="B81" s="157"/>
      <c r="C81" s="157"/>
      <c r="D81" s="18">
        <v>0</v>
      </c>
      <c r="E81" s="15">
        <f>ROUND($E$29*D81,2)</f>
        <v>0</v>
      </c>
      <c r="F81" s="4"/>
      <c r="H81" s="77"/>
      <c r="I81" s="77"/>
      <c r="J81" s="77"/>
    </row>
    <row r="82" spans="1:10" ht="14.1" customHeight="1" x14ac:dyDescent="0.2">
      <c r="A82" s="48"/>
      <c r="B82" s="48"/>
      <c r="C82" s="48"/>
      <c r="D82" s="48"/>
      <c r="E82" s="49"/>
      <c r="F82" s="4"/>
      <c r="H82" s="77"/>
      <c r="I82" s="77"/>
      <c r="J82" s="77"/>
    </row>
    <row r="83" spans="1:10" ht="14.1" customHeight="1" x14ac:dyDescent="0.2">
      <c r="A83" s="142" t="s">
        <v>91</v>
      </c>
      <c r="B83" s="143"/>
      <c r="C83" s="143"/>
      <c r="D83" s="143"/>
      <c r="E83" s="144"/>
      <c r="F83" s="4"/>
      <c r="H83" s="77"/>
      <c r="I83" s="77"/>
      <c r="J83" s="77"/>
    </row>
    <row r="84" spans="1:10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10" ht="14.1" customHeight="1" x14ac:dyDescent="0.2">
      <c r="A85" s="10" t="s">
        <v>30</v>
      </c>
      <c r="B85" s="149" t="s">
        <v>81</v>
      </c>
      <c r="C85" s="149"/>
      <c r="D85" s="149"/>
      <c r="E85" s="15">
        <f>E78</f>
        <v>52.269999999999989</v>
      </c>
      <c r="F85" s="4"/>
    </row>
    <row r="86" spans="1:10" ht="14.1" customHeight="1" x14ac:dyDescent="0.2">
      <c r="A86" s="10" t="s">
        <v>40</v>
      </c>
      <c r="B86" s="149" t="s">
        <v>89</v>
      </c>
      <c r="C86" s="149"/>
      <c r="D86" s="149"/>
      <c r="E86" s="14">
        <f>E81</f>
        <v>0</v>
      </c>
      <c r="F86" s="4"/>
    </row>
    <row r="87" spans="1:10" ht="14.1" customHeight="1" x14ac:dyDescent="0.2">
      <c r="A87" s="10"/>
      <c r="B87" s="130" t="s">
        <v>39</v>
      </c>
      <c r="C87" s="169"/>
      <c r="D87" s="131"/>
      <c r="E87" s="83">
        <f>SUM(E85:E86)</f>
        <v>52.269999999999989</v>
      </c>
      <c r="F87" s="4"/>
    </row>
    <row r="88" spans="1:10" ht="14.1" customHeight="1" x14ac:dyDescent="0.2">
      <c r="A88" s="48"/>
      <c r="B88" s="48"/>
      <c r="C88" s="48"/>
      <c r="D88" s="48"/>
      <c r="E88" s="49"/>
      <c r="F88" s="4"/>
    </row>
    <row r="89" spans="1:10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10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10" ht="14.1" customHeight="1" x14ac:dyDescent="0.2">
      <c r="A91" s="10" t="s">
        <v>2</v>
      </c>
      <c r="B91" s="133" t="s">
        <v>108</v>
      </c>
      <c r="C91" s="135"/>
      <c r="D91" s="134"/>
      <c r="E91" s="86">
        <f>encarregado!E91</f>
        <v>103.46</v>
      </c>
      <c r="F91" s="4"/>
    </row>
    <row r="92" spans="1:10" ht="14.1" customHeight="1" x14ac:dyDescent="0.2">
      <c r="A92" s="10" t="s">
        <v>4</v>
      </c>
      <c r="B92" s="81" t="s">
        <v>117</v>
      </c>
      <c r="C92" s="82"/>
      <c r="D92" s="80"/>
      <c r="E92" s="86">
        <f>encarregado!E92</f>
        <v>302.58</v>
      </c>
      <c r="F92" s="4"/>
    </row>
    <row r="93" spans="1:10" ht="14.1" customHeight="1" x14ac:dyDescent="0.2">
      <c r="A93" s="10" t="s">
        <v>5</v>
      </c>
      <c r="B93" s="81" t="s">
        <v>116</v>
      </c>
      <c r="C93" s="82"/>
      <c r="D93" s="80"/>
      <c r="E93" s="86">
        <f>encarregado!E93</f>
        <v>93.92</v>
      </c>
      <c r="F93" s="4"/>
    </row>
    <row r="94" spans="1:10" ht="14.1" customHeight="1" x14ac:dyDescent="0.2">
      <c r="A94" s="10" t="s">
        <v>7</v>
      </c>
      <c r="B94" s="81" t="s">
        <v>124</v>
      </c>
      <c r="C94" s="82"/>
      <c r="D94" s="80"/>
      <c r="E94" s="86">
        <f>encarregado!E94</f>
        <v>327.74546296296302</v>
      </c>
      <c r="F94" s="16"/>
    </row>
    <row r="95" spans="1:10" ht="14.1" customHeight="1" x14ac:dyDescent="0.2">
      <c r="A95" s="142" t="s">
        <v>39</v>
      </c>
      <c r="B95" s="143"/>
      <c r="C95" s="143"/>
      <c r="D95" s="144"/>
      <c r="E95" s="85">
        <f>SUM(E91:E94)</f>
        <v>827.705462962963</v>
      </c>
      <c r="F95" s="4"/>
    </row>
    <row r="96" spans="1:10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>
        <v>0.05</v>
      </c>
      <c r="E99" s="15">
        <f>SUM(E29,E59,E68,E87,E95)*D99</f>
        <v>354.49749814814817</v>
      </c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>
        <v>0.1</v>
      </c>
      <c r="E100" s="15">
        <f>(E114+E99)*D100</f>
        <v>744.44474611111116</v>
      </c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65"/>
      <c r="B102" s="149" t="s">
        <v>95</v>
      </c>
      <c r="C102" s="149"/>
      <c r="D102" s="78">
        <v>1.6500000000000001E-2</v>
      </c>
      <c r="E102" s="15">
        <f>SUM(E29,E59,E68,E87,E95,E99,E100)/(1-D101)*D102</f>
        <v>157.5705206054422</v>
      </c>
      <c r="F102" s="7"/>
    </row>
    <row r="103" spans="1:8" ht="14.1" customHeight="1" x14ac:dyDescent="0.2">
      <c r="A103" s="165"/>
      <c r="B103" s="149" t="s">
        <v>96</v>
      </c>
      <c r="C103" s="149"/>
      <c r="D103" s="78">
        <v>7.5999999999999998E-2</v>
      </c>
      <c r="E103" s="15">
        <f>SUM(E29,E59,E68,E87,E95,E99,E100)/(1-D101)*D103</f>
        <v>725.77936763718822</v>
      </c>
      <c r="F103" s="7"/>
    </row>
    <row r="104" spans="1:8" ht="14.1" customHeight="1" x14ac:dyDescent="0.2">
      <c r="A104" s="165"/>
      <c r="B104" s="149" t="s">
        <v>97</v>
      </c>
      <c r="C104" s="149"/>
      <c r="D104" s="20">
        <v>0.05</v>
      </c>
      <c r="E104" s="15">
        <f>SUM(E29,E59,E68,E87,E95,E99,E100)/(1-D101)*D104</f>
        <v>477.48642607709758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>
        <f>D99+D101+D100</f>
        <v>0.29249999999999998</v>
      </c>
      <c r="E106" s="83">
        <f>ROUNDDOWN(SUM(E99:E104),2)</f>
        <v>2459.77</v>
      </c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>
        <f>E29</f>
        <v>3236.16</v>
      </c>
      <c r="F109" s="4"/>
      <c r="G109" s="42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>
        <f>E59</f>
        <v>2762.56</v>
      </c>
      <c r="F110" s="4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>
        <f>E68</f>
        <v>211.25450000000001</v>
      </c>
      <c r="F111" s="4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>
        <f>E87</f>
        <v>52.269999999999989</v>
      </c>
      <c r="F112" s="4"/>
    </row>
    <row r="113" spans="1:10" ht="14.1" customHeight="1" x14ac:dyDescent="0.2">
      <c r="A113" s="6" t="s">
        <v>23</v>
      </c>
      <c r="B113" s="163" t="s">
        <v>100</v>
      </c>
      <c r="C113" s="163"/>
      <c r="D113" s="163"/>
      <c r="E113" s="15">
        <f>E95</f>
        <v>827.705462962963</v>
      </c>
      <c r="F113" s="4"/>
    </row>
    <row r="114" spans="1:10" ht="14.1" customHeight="1" x14ac:dyDescent="0.2">
      <c r="A114" s="153" t="s">
        <v>49</v>
      </c>
      <c r="B114" s="153"/>
      <c r="C114" s="153"/>
      <c r="D114" s="153"/>
      <c r="E114" s="83">
        <f>SUM(E109:E113)</f>
        <v>7089.9499629629627</v>
      </c>
      <c r="F114" s="4"/>
    </row>
    <row r="115" spans="1:10" ht="14.1" customHeight="1" x14ac:dyDescent="0.2">
      <c r="A115" s="6" t="s">
        <v>24</v>
      </c>
      <c r="B115" s="163" t="s">
        <v>102</v>
      </c>
      <c r="C115" s="163"/>
      <c r="D115" s="163"/>
      <c r="E115" s="15">
        <f>E106</f>
        <v>2459.77</v>
      </c>
      <c r="F115" s="4"/>
    </row>
    <row r="116" spans="1:10" ht="14.1" customHeight="1" x14ac:dyDescent="0.2">
      <c r="A116" s="155" t="s">
        <v>50</v>
      </c>
      <c r="B116" s="155"/>
      <c r="C116" s="155"/>
      <c r="D116" s="155"/>
      <c r="E116" s="83">
        <f>ROUNDDOWN((E114+E99+E100)/(1-D101),2)</f>
        <v>9549.7199999999993</v>
      </c>
      <c r="F116" s="22"/>
      <c r="G116" s="42"/>
      <c r="H116" s="42"/>
    </row>
    <row r="117" spans="1:10" ht="14.1" customHeight="1" x14ac:dyDescent="0.2">
      <c r="A117" s="170" t="s">
        <v>122</v>
      </c>
      <c r="B117" s="170"/>
      <c r="C117" s="170"/>
      <c r="D117" s="170"/>
      <c r="E117" s="83">
        <f>E116</f>
        <v>9549.7199999999993</v>
      </c>
      <c r="F117" s="4"/>
      <c r="H117" s="42"/>
    </row>
    <row r="118" spans="1:10" ht="14.1" customHeight="1" x14ac:dyDescent="0.2">
      <c r="A118" s="120"/>
      <c r="B118" s="120"/>
      <c r="C118" s="120"/>
      <c r="D118" s="120"/>
      <c r="E118" s="120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19">
    <mergeCell ref="A118:E118"/>
    <mergeCell ref="B113:D113"/>
    <mergeCell ref="B103:C103"/>
    <mergeCell ref="B104:C104"/>
    <mergeCell ref="B112:D112"/>
    <mergeCell ref="A101:A104"/>
    <mergeCell ref="A117:D117"/>
    <mergeCell ref="A106:C106"/>
    <mergeCell ref="A107:E107"/>
    <mergeCell ref="B108:D108"/>
    <mergeCell ref="B109:D109"/>
    <mergeCell ref="B110:D110"/>
    <mergeCell ref="A114:D114"/>
    <mergeCell ref="A116:D116"/>
    <mergeCell ref="B111:D111"/>
    <mergeCell ref="B115:D115"/>
    <mergeCell ref="B101:C101"/>
    <mergeCell ref="B102:C102"/>
    <mergeCell ref="A54:E54"/>
    <mergeCell ref="B19:C19"/>
    <mergeCell ref="A68:C68"/>
    <mergeCell ref="B62:C62"/>
    <mergeCell ref="A70:E70"/>
    <mergeCell ref="B71:C71"/>
    <mergeCell ref="A78:C78"/>
    <mergeCell ref="B79:C79"/>
    <mergeCell ref="B80:C80"/>
    <mergeCell ref="B42:C42"/>
    <mergeCell ref="B43:C43"/>
    <mergeCell ref="B47:D47"/>
    <mergeCell ref="B48:D48"/>
    <mergeCell ref="B49:D49"/>
    <mergeCell ref="B50:D50"/>
    <mergeCell ref="B51:D51"/>
    <mergeCell ref="B52:D52"/>
    <mergeCell ref="A53:D53"/>
    <mergeCell ref="A36:C36"/>
    <mergeCell ref="B37:C37"/>
    <mergeCell ref="A31:C31"/>
    <mergeCell ref="B32:C32"/>
    <mergeCell ref="B33:C33"/>
    <mergeCell ref="B38:C38"/>
    <mergeCell ref="B39:C39"/>
    <mergeCell ref="B40:C40"/>
    <mergeCell ref="B41:C41"/>
    <mergeCell ref="A5:E5"/>
    <mergeCell ref="A2:E2"/>
    <mergeCell ref="A3:E3"/>
    <mergeCell ref="A4:E4"/>
    <mergeCell ref="B8:C8"/>
    <mergeCell ref="D8:E8"/>
    <mergeCell ref="B7:C7"/>
    <mergeCell ref="D12:E12"/>
    <mergeCell ref="B18:C18"/>
    <mergeCell ref="D18:E18"/>
    <mergeCell ref="B17:C17"/>
    <mergeCell ref="A15:E15"/>
    <mergeCell ref="D17:E17"/>
    <mergeCell ref="B16:C16"/>
    <mergeCell ref="D16:E16"/>
    <mergeCell ref="A11:E11"/>
    <mergeCell ref="B13:C13"/>
    <mergeCell ref="D13:E13"/>
    <mergeCell ref="A14:E14"/>
    <mergeCell ref="B12:C12"/>
    <mergeCell ref="D7:E7"/>
    <mergeCell ref="D10:E10"/>
    <mergeCell ref="B10:C10"/>
    <mergeCell ref="D19:E19"/>
    <mergeCell ref="A21:E21"/>
    <mergeCell ref="B22:C22"/>
    <mergeCell ref="B23:C23"/>
    <mergeCell ref="B24:C24"/>
    <mergeCell ref="B20:C20"/>
    <mergeCell ref="D20:E20"/>
    <mergeCell ref="A6:E6"/>
    <mergeCell ref="B9:C9"/>
    <mergeCell ref="D9:E9"/>
    <mergeCell ref="B25:C25"/>
    <mergeCell ref="B67:C67"/>
    <mergeCell ref="B64:C64"/>
    <mergeCell ref="B77:C77"/>
    <mergeCell ref="B76:C76"/>
    <mergeCell ref="B73:C73"/>
    <mergeCell ref="B26:C26"/>
    <mergeCell ref="B44:C44"/>
    <mergeCell ref="A45:C45"/>
    <mergeCell ref="A46:C46"/>
    <mergeCell ref="A34:C34"/>
    <mergeCell ref="B27:C27"/>
    <mergeCell ref="B28:C28"/>
    <mergeCell ref="A29:D29"/>
    <mergeCell ref="A30:E30"/>
    <mergeCell ref="A55:D55"/>
    <mergeCell ref="B56:D56"/>
    <mergeCell ref="B57:D57"/>
    <mergeCell ref="B58:D58"/>
    <mergeCell ref="B59:D59"/>
    <mergeCell ref="A61:E61"/>
    <mergeCell ref="B63:C63"/>
    <mergeCell ref="B65:C65"/>
    <mergeCell ref="B66:C66"/>
    <mergeCell ref="A83:E83"/>
    <mergeCell ref="B98:C98"/>
    <mergeCell ref="A95:D95"/>
    <mergeCell ref="A97:E97"/>
    <mergeCell ref="B99:C99"/>
    <mergeCell ref="B100:C100"/>
    <mergeCell ref="B91:D91"/>
    <mergeCell ref="B90:D90"/>
    <mergeCell ref="A81:C81"/>
    <mergeCell ref="B74:C74"/>
    <mergeCell ref="B75:C75"/>
    <mergeCell ref="B72:C72"/>
    <mergeCell ref="A84:D84"/>
    <mergeCell ref="B85:D85"/>
    <mergeCell ref="B86:D86"/>
    <mergeCell ref="B87:D87"/>
    <mergeCell ref="A89:E89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ignoredErrors>
    <ignoredError sqref="E6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64DB-E82A-4E74-8958-D38E52AF6B74}">
  <sheetPr>
    <tabColor rgb="FFFFFF00"/>
  </sheetPr>
  <dimension ref="A1:N1045"/>
  <sheetViews>
    <sheetView tabSelected="1" view="pageBreakPreview" zoomScaleNormal="100" zoomScaleSheetLayoutView="100" workbookViewId="0">
      <selection activeCell="J24" sqref="J24"/>
    </sheetView>
  </sheetViews>
  <sheetFormatPr defaultRowHeight="14.1" customHeight="1" x14ac:dyDescent="0.2"/>
  <cols>
    <col min="1" max="1" width="6.5703125" style="5" customWidth="1"/>
    <col min="2" max="2" width="44.7109375" style="5" customWidth="1"/>
    <col min="3" max="3" width="17.28515625" style="23" customWidth="1"/>
    <col min="4" max="4" width="16" style="24" customWidth="1"/>
    <col min="5" max="5" width="23.5703125" style="5" customWidth="1"/>
    <col min="6" max="6" width="29.28515625" style="1" bestFit="1" customWidth="1"/>
    <col min="7" max="9" width="9.140625" style="1"/>
    <col min="10" max="10" width="12.28515625" style="1" bestFit="1" customWidth="1"/>
    <col min="11" max="16384" width="9.140625" style="1"/>
  </cols>
  <sheetData>
    <row r="1" spans="1:14" ht="14.1" customHeight="1" x14ac:dyDescent="0.2">
      <c r="A1" s="120" t="s">
        <v>146</v>
      </c>
      <c r="B1" s="120"/>
      <c r="C1" s="120"/>
      <c r="D1" s="120"/>
      <c r="E1" s="120"/>
      <c r="F1" s="4"/>
    </row>
    <row r="2" spans="1:14" ht="14.1" customHeight="1" x14ac:dyDescent="0.2">
      <c r="A2" s="120"/>
      <c r="B2" s="120"/>
      <c r="C2" s="120"/>
      <c r="D2" s="120"/>
      <c r="E2" s="120"/>
      <c r="F2" s="4"/>
    </row>
    <row r="3" spans="1:14" ht="14.1" customHeight="1" x14ac:dyDescent="0.2">
      <c r="A3" s="120" t="s">
        <v>145</v>
      </c>
      <c r="B3" s="120"/>
      <c r="C3" s="120"/>
      <c r="D3" s="120"/>
      <c r="E3" s="120"/>
      <c r="F3" s="4"/>
    </row>
    <row r="4" spans="1:14" ht="14.1" customHeight="1" thickBot="1" x14ac:dyDescent="0.25">
      <c r="A4" s="122"/>
      <c r="B4" s="122"/>
      <c r="C4" s="122"/>
      <c r="D4" s="122"/>
      <c r="E4" s="122"/>
      <c r="F4" s="4"/>
    </row>
    <row r="5" spans="1:14" ht="14.1" customHeight="1" x14ac:dyDescent="0.2">
      <c r="A5" s="123"/>
      <c r="B5" s="124"/>
      <c r="C5" s="124"/>
      <c r="D5" s="124"/>
      <c r="E5" s="125"/>
      <c r="F5" s="4"/>
      <c r="J5" s="177"/>
      <c r="K5" s="177"/>
      <c r="L5" s="177"/>
      <c r="M5" s="177"/>
      <c r="N5" s="177"/>
    </row>
    <row r="6" spans="1:14" ht="14.1" customHeight="1" x14ac:dyDescent="0.2">
      <c r="A6" s="117"/>
      <c r="B6" s="118"/>
      <c r="C6" s="118"/>
      <c r="D6" s="118"/>
      <c r="E6" s="119"/>
      <c r="F6" s="4"/>
      <c r="J6" s="177"/>
      <c r="K6" s="177"/>
      <c r="L6" s="177"/>
      <c r="M6" s="177"/>
      <c r="N6" s="177"/>
    </row>
    <row r="7" spans="1:14" ht="14.1" customHeight="1" x14ac:dyDescent="0.2">
      <c r="A7" s="30" t="s">
        <v>2</v>
      </c>
      <c r="B7" s="126" t="s">
        <v>3</v>
      </c>
      <c r="C7" s="127"/>
      <c r="D7" s="128"/>
      <c r="E7" s="129"/>
      <c r="F7" s="29"/>
      <c r="J7" s="177"/>
      <c r="K7" s="177"/>
      <c r="L7" s="177"/>
      <c r="M7" s="177"/>
      <c r="N7" s="177"/>
    </row>
    <row r="8" spans="1:14" ht="14.1" customHeight="1" x14ac:dyDescent="0.2">
      <c r="A8" s="6" t="s">
        <v>4</v>
      </c>
      <c r="B8" s="117" t="s">
        <v>130</v>
      </c>
      <c r="C8" s="119"/>
      <c r="D8" s="130"/>
      <c r="E8" s="131"/>
      <c r="F8" s="7"/>
      <c r="J8" s="177"/>
      <c r="K8" s="177"/>
      <c r="L8" s="177"/>
      <c r="M8" s="177"/>
      <c r="N8" s="177"/>
    </row>
    <row r="9" spans="1:14" ht="14.1" customHeight="1" x14ac:dyDescent="0.2">
      <c r="A9" s="6" t="s">
        <v>5</v>
      </c>
      <c r="B9" s="117" t="s">
        <v>6</v>
      </c>
      <c r="C9" s="119"/>
      <c r="D9" s="130"/>
      <c r="E9" s="131"/>
      <c r="F9" s="7"/>
      <c r="J9" s="177"/>
      <c r="K9" s="177"/>
      <c r="L9" s="177"/>
      <c r="M9" s="177"/>
      <c r="N9" s="177"/>
    </row>
    <row r="10" spans="1:14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  <c r="J10" s="177"/>
      <c r="K10" s="177"/>
      <c r="L10" s="177"/>
      <c r="M10" s="177"/>
      <c r="N10" s="177"/>
    </row>
    <row r="11" spans="1:14" ht="14.1" customHeight="1" x14ac:dyDescent="0.2">
      <c r="A11" s="141" t="s">
        <v>53</v>
      </c>
      <c r="B11" s="141"/>
      <c r="C11" s="141"/>
      <c r="D11" s="141"/>
      <c r="E11" s="141"/>
      <c r="F11" s="7"/>
      <c r="J11" s="177"/>
      <c r="K11" s="177"/>
      <c r="L11" s="177"/>
      <c r="M11" s="177"/>
      <c r="N11" s="177"/>
    </row>
    <row r="12" spans="1:14" ht="12.75" customHeight="1" x14ac:dyDescent="0.2">
      <c r="A12" s="32"/>
      <c r="B12" s="133" t="s">
        <v>9</v>
      </c>
      <c r="C12" s="134"/>
      <c r="D12" s="132" t="s">
        <v>52</v>
      </c>
      <c r="E12" s="132"/>
      <c r="F12" s="7"/>
      <c r="J12" s="177"/>
      <c r="K12" s="177"/>
      <c r="L12" s="177"/>
      <c r="M12" s="177"/>
      <c r="N12" s="177"/>
    </row>
    <row r="13" spans="1:14" ht="15" customHeight="1" x14ac:dyDescent="0.2">
      <c r="A13" s="31"/>
      <c r="B13" s="135" t="s">
        <v>54</v>
      </c>
      <c r="C13" s="134"/>
      <c r="D13" s="136">
        <v>5</v>
      </c>
      <c r="E13" s="137"/>
      <c r="F13" s="7"/>
      <c r="J13" s="177"/>
      <c r="K13" s="177"/>
      <c r="L13" s="177"/>
      <c r="M13" s="177"/>
      <c r="N13" s="177"/>
    </row>
    <row r="14" spans="1:14" s="27" customFormat="1" ht="14.1" customHeight="1" x14ac:dyDescent="0.2">
      <c r="A14" s="138" t="s">
        <v>127</v>
      </c>
      <c r="B14" s="139"/>
      <c r="C14" s="139"/>
      <c r="D14" s="139"/>
      <c r="E14" s="140"/>
      <c r="F14" s="26"/>
      <c r="J14" s="177"/>
      <c r="K14" s="177"/>
      <c r="L14" s="177"/>
      <c r="M14" s="177"/>
      <c r="N14" s="177"/>
    </row>
    <row r="15" spans="1:14" ht="14.1" customHeight="1" x14ac:dyDescent="0.2">
      <c r="A15" s="142" t="s">
        <v>10</v>
      </c>
      <c r="B15" s="143"/>
      <c r="C15" s="143"/>
      <c r="D15" s="143"/>
      <c r="E15" s="144"/>
      <c r="F15" s="4"/>
      <c r="J15" s="177"/>
      <c r="K15" s="177"/>
      <c r="L15" s="177"/>
      <c r="M15" s="177"/>
      <c r="N15" s="177"/>
    </row>
    <row r="16" spans="1:14" ht="22.5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13" ht="14.1" customHeight="1" x14ac:dyDescent="0.2">
      <c r="A17" s="10">
        <v>2</v>
      </c>
      <c r="B17" s="145" t="s">
        <v>12</v>
      </c>
      <c r="C17" s="146"/>
      <c r="D17" s="150"/>
      <c r="E17" s="151"/>
      <c r="F17" s="69"/>
      <c r="M17" s="66"/>
    </row>
    <row r="18" spans="1:13" ht="14.1" customHeight="1" x14ac:dyDescent="0.2">
      <c r="A18" s="10">
        <v>3</v>
      </c>
      <c r="B18" s="145" t="s">
        <v>13</v>
      </c>
      <c r="C18" s="146"/>
      <c r="D18" s="147" t="s">
        <v>121</v>
      </c>
      <c r="E18" s="148"/>
      <c r="F18" s="4"/>
    </row>
    <row r="19" spans="1:13" ht="14.1" customHeight="1" x14ac:dyDescent="0.2">
      <c r="A19" s="10">
        <v>4</v>
      </c>
      <c r="B19" s="149" t="s">
        <v>14</v>
      </c>
      <c r="C19" s="149"/>
      <c r="D19" s="152"/>
      <c r="E19" s="153"/>
      <c r="F19" s="4"/>
    </row>
    <row r="20" spans="1:13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13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13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13" ht="14.1" customHeight="1" x14ac:dyDescent="0.2">
      <c r="A23" s="10" t="s">
        <v>2</v>
      </c>
      <c r="B23" s="149"/>
      <c r="C23" s="149"/>
      <c r="D23" s="13"/>
      <c r="E23" s="15"/>
      <c r="F23" s="4"/>
    </row>
    <row r="24" spans="1:13" ht="14.1" customHeight="1" x14ac:dyDescent="0.2">
      <c r="A24" s="10" t="s">
        <v>4</v>
      </c>
      <c r="B24" s="149" t="s">
        <v>20</v>
      </c>
      <c r="C24" s="149"/>
      <c r="D24" s="18"/>
      <c r="E24" s="14"/>
      <c r="F24" s="22"/>
    </row>
    <row r="25" spans="1:13" ht="14.1" customHeight="1" x14ac:dyDescent="0.2">
      <c r="A25" s="10" t="s">
        <v>5</v>
      </c>
      <c r="B25" s="149" t="s">
        <v>21</v>
      </c>
      <c r="C25" s="149"/>
      <c r="D25" s="18"/>
      <c r="E25" s="14"/>
      <c r="F25" s="4"/>
    </row>
    <row r="26" spans="1:13" ht="14.1" customHeight="1" x14ac:dyDescent="0.2">
      <c r="A26" s="10" t="s">
        <v>7</v>
      </c>
      <c r="B26" s="149" t="s">
        <v>109</v>
      </c>
      <c r="C26" s="149"/>
      <c r="D26" s="18"/>
      <c r="E26" s="63"/>
      <c r="F26" s="4"/>
    </row>
    <row r="27" spans="1:13" ht="14.1" customHeight="1" x14ac:dyDescent="0.2">
      <c r="A27" s="10" t="s">
        <v>23</v>
      </c>
      <c r="B27" s="149" t="s">
        <v>58</v>
      </c>
      <c r="C27" s="149"/>
      <c r="D27" s="18"/>
      <c r="E27" s="14"/>
      <c r="F27" s="4"/>
    </row>
    <row r="28" spans="1:13" ht="14.1" customHeight="1" x14ac:dyDescent="0.2">
      <c r="A28" s="10" t="s">
        <v>24</v>
      </c>
      <c r="B28" s="149" t="s">
        <v>27</v>
      </c>
      <c r="C28" s="149"/>
      <c r="D28" s="18"/>
      <c r="E28" s="14"/>
      <c r="F28" s="4"/>
    </row>
    <row r="29" spans="1:13" ht="14.1" customHeight="1" x14ac:dyDescent="0.2">
      <c r="A29" s="155" t="s">
        <v>39</v>
      </c>
      <c r="B29" s="155"/>
      <c r="C29" s="155"/>
      <c r="D29" s="155"/>
      <c r="E29" s="33"/>
      <c r="F29" s="4"/>
    </row>
    <row r="30" spans="1:13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13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13" s="3" customFormat="1" ht="14.1" customHeight="1" x14ac:dyDescent="0.2">
      <c r="A32" s="17" t="s">
        <v>2</v>
      </c>
      <c r="B32" s="156" t="s">
        <v>41</v>
      </c>
      <c r="C32" s="156"/>
      <c r="D32" s="18"/>
      <c r="E32" s="15"/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18"/>
      <c r="E33" s="15"/>
      <c r="F33" s="7"/>
    </row>
    <row r="34" spans="1:6" s="3" customFormat="1" ht="14.1" customHeight="1" x14ac:dyDescent="0.2">
      <c r="A34" s="157" t="s">
        <v>62</v>
      </c>
      <c r="B34" s="157"/>
      <c r="C34" s="157"/>
      <c r="D34" s="18"/>
      <c r="E34" s="83"/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/>
      <c r="E37" s="15"/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/>
      <c r="E38" s="15"/>
      <c r="F38" s="7"/>
    </row>
    <row r="39" spans="1:6" s="3" customFormat="1" ht="14.1" customHeight="1" x14ac:dyDescent="0.2">
      <c r="A39" s="17" t="s">
        <v>5</v>
      </c>
      <c r="B39" s="156" t="s">
        <v>132</v>
      </c>
      <c r="C39" s="156"/>
      <c r="D39" s="18"/>
      <c r="E39" s="15"/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/>
      <c r="E40" s="15"/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/>
      <c r="E41" s="15"/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/>
      <c r="E42" s="15"/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/>
      <c r="E43" s="15"/>
      <c r="F43" s="7"/>
    </row>
    <row r="44" spans="1:6" s="3" customFormat="1" ht="14.1" customHeight="1" x14ac:dyDescent="0.2">
      <c r="A44" s="17" t="s">
        <v>26</v>
      </c>
      <c r="B44" s="156" t="s">
        <v>37</v>
      </c>
      <c r="C44" s="156"/>
      <c r="D44" s="18"/>
      <c r="E44" s="15"/>
      <c r="F44" s="7"/>
    </row>
    <row r="45" spans="1:6" s="3" customFormat="1" ht="14.1" customHeight="1" x14ac:dyDescent="0.2">
      <c r="A45" s="155" t="s">
        <v>39</v>
      </c>
      <c r="B45" s="155"/>
      <c r="C45" s="155"/>
      <c r="D45" s="35"/>
      <c r="E45" s="83"/>
      <c r="F45" s="7"/>
    </row>
    <row r="46" spans="1:6" s="3" customFormat="1" ht="14.1" customHeight="1" x14ac:dyDescent="0.2">
      <c r="A46" s="142" t="s">
        <v>64</v>
      </c>
      <c r="B46" s="143"/>
      <c r="C46" s="144"/>
      <c r="D46" s="41"/>
      <c r="E46" s="8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/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/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34"/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11"/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11"/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/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15"/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15"/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15"/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/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/>
      <c r="E62" s="15"/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/>
      <c r="E63" s="15"/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/>
      <c r="E64" s="15"/>
      <c r="F64" s="4"/>
    </row>
    <row r="65" spans="1:6" ht="14.1" customHeight="1" x14ac:dyDescent="0.2">
      <c r="A65" s="17" t="s">
        <v>7</v>
      </c>
      <c r="B65" s="149" t="s">
        <v>0</v>
      </c>
      <c r="C65" s="156"/>
      <c r="D65" s="64"/>
      <c r="E65" s="15"/>
      <c r="F65" s="4"/>
    </row>
    <row r="66" spans="1:6" ht="24.75" customHeight="1" x14ac:dyDescent="0.2">
      <c r="A66" s="17" t="s">
        <v>23</v>
      </c>
      <c r="B66" s="149" t="s">
        <v>79</v>
      </c>
      <c r="C66" s="156"/>
      <c r="D66" s="64"/>
      <c r="E66" s="15"/>
      <c r="F66" s="4"/>
    </row>
    <row r="67" spans="1:6" ht="14.1" customHeight="1" x14ac:dyDescent="0.2">
      <c r="A67" s="17" t="s">
        <v>24</v>
      </c>
      <c r="B67" s="149" t="s">
        <v>133</v>
      </c>
      <c r="C67" s="156"/>
      <c r="D67" s="64"/>
      <c r="E67" s="15"/>
      <c r="F67" s="4"/>
    </row>
    <row r="68" spans="1:6" ht="14.1" customHeight="1" x14ac:dyDescent="0.2">
      <c r="A68" s="155" t="s">
        <v>39</v>
      </c>
      <c r="B68" s="155"/>
      <c r="C68" s="155"/>
      <c r="D68" s="79"/>
      <c r="E68" s="83"/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6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49" t="s">
        <v>82</v>
      </c>
      <c r="C72" s="149"/>
      <c r="D72" s="90"/>
      <c r="E72" s="15"/>
      <c r="F72" s="4"/>
    </row>
    <row r="73" spans="1:6" ht="14.1" customHeight="1" x14ac:dyDescent="0.2">
      <c r="A73" s="10" t="s">
        <v>4</v>
      </c>
      <c r="B73" s="149" t="s">
        <v>83</v>
      </c>
      <c r="C73" s="149"/>
      <c r="D73" s="90"/>
      <c r="E73" s="15"/>
      <c r="F73" s="4"/>
    </row>
    <row r="74" spans="1:6" ht="14.1" customHeight="1" x14ac:dyDescent="0.2">
      <c r="A74" s="10" t="s">
        <v>5</v>
      </c>
      <c r="B74" s="149" t="s">
        <v>84</v>
      </c>
      <c r="C74" s="149"/>
      <c r="D74" s="90"/>
      <c r="E74" s="15"/>
      <c r="F74" s="4"/>
    </row>
    <row r="75" spans="1:6" ht="14.1" customHeight="1" x14ac:dyDescent="0.2">
      <c r="A75" s="10" t="s">
        <v>7</v>
      </c>
      <c r="B75" s="149" t="s">
        <v>85</v>
      </c>
      <c r="C75" s="149"/>
      <c r="D75" s="90"/>
      <c r="E75" s="15"/>
      <c r="F75" s="4"/>
    </row>
    <row r="76" spans="1:6" ht="14.1" customHeight="1" x14ac:dyDescent="0.2">
      <c r="A76" s="10" t="s">
        <v>23</v>
      </c>
      <c r="B76" s="149" t="s">
        <v>86</v>
      </c>
      <c r="C76" s="149"/>
      <c r="D76" s="90"/>
      <c r="E76" s="15"/>
      <c r="F76" s="4"/>
    </row>
    <row r="77" spans="1:6" ht="14.1" customHeight="1" x14ac:dyDescent="0.2">
      <c r="A77" s="10" t="s">
        <v>24</v>
      </c>
      <c r="B77" s="149" t="s">
        <v>87</v>
      </c>
      <c r="C77" s="149"/>
      <c r="D77" s="91"/>
      <c r="E77" s="14"/>
      <c r="F77" s="4"/>
    </row>
    <row r="78" spans="1:6" ht="14.1" customHeight="1" x14ac:dyDescent="0.2">
      <c r="A78" s="157" t="s">
        <v>88</v>
      </c>
      <c r="B78" s="157"/>
      <c r="C78" s="157"/>
      <c r="D78" s="64"/>
      <c r="E78" s="83"/>
      <c r="F78" s="4"/>
    </row>
    <row r="79" spans="1:6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</row>
    <row r="80" spans="1:6" ht="14.1" customHeight="1" x14ac:dyDescent="0.2">
      <c r="A80" s="10" t="s">
        <v>2</v>
      </c>
      <c r="B80" s="149" t="s">
        <v>90</v>
      </c>
      <c r="C80" s="149"/>
      <c r="D80" s="28"/>
      <c r="E80" s="14"/>
      <c r="F80" s="4"/>
    </row>
    <row r="81" spans="1:6" ht="14.1" customHeight="1" x14ac:dyDescent="0.2">
      <c r="A81" s="157" t="s">
        <v>88</v>
      </c>
      <c r="B81" s="157"/>
      <c r="C81" s="157"/>
      <c r="D81" s="18"/>
      <c r="E81" s="15"/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42" t="s">
        <v>91</v>
      </c>
      <c r="B83" s="143"/>
      <c r="C83" s="143"/>
      <c r="D83" s="143"/>
      <c r="E83" s="144"/>
      <c r="F83" s="4"/>
    </row>
    <row r="84" spans="1:6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6" ht="14.1" customHeight="1" x14ac:dyDescent="0.2">
      <c r="A85" s="10" t="s">
        <v>30</v>
      </c>
      <c r="B85" s="149" t="s">
        <v>81</v>
      </c>
      <c r="C85" s="149"/>
      <c r="D85" s="149"/>
      <c r="E85" s="15"/>
      <c r="F85" s="4"/>
    </row>
    <row r="86" spans="1:6" ht="14.1" customHeight="1" x14ac:dyDescent="0.2">
      <c r="A86" s="10" t="s">
        <v>40</v>
      </c>
      <c r="B86" s="149" t="s">
        <v>89</v>
      </c>
      <c r="C86" s="149"/>
      <c r="D86" s="149"/>
      <c r="E86" s="14"/>
      <c r="F86" s="4"/>
    </row>
    <row r="87" spans="1:6" ht="14.1" customHeight="1" x14ac:dyDescent="0.2">
      <c r="A87" s="10"/>
      <c r="B87" s="130" t="s">
        <v>39</v>
      </c>
      <c r="C87" s="169"/>
      <c r="D87" s="131"/>
      <c r="E87" s="83"/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6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6" ht="14.1" customHeight="1" x14ac:dyDescent="0.2">
      <c r="A91" s="10" t="s">
        <v>2</v>
      </c>
      <c r="B91" s="133" t="s">
        <v>108</v>
      </c>
      <c r="C91" s="135"/>
      <c r="D91" s="134"/>
      <c r="E91" s="86"/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/>
      <c r="F92" s="4"/>
    </row>
    <row r="93" spans="1:6" ht="14.1" customHeight="1" x14ac:dyDescent="0.2">
      <c r="A93" s="10" t="s">
        <v>5</v>
      </c>
      <c r="B93" s="133" t="s">
        <v>116</v>
      </c>
      <c r="C93" s="135"/>
      <c r="D93" s="134"/>
      <c r="E93" s="86"/>
      <c r="F93" s="4"/>
    </row>
    <row r="94" spans="1:6" ht="14.1" customHeight="1" x14ac:dyDescent="0.2">
      <c r="A94" s="10" t="s">
        <v>7</v>
      </c>
      <c r="B94" s="133" t="s">
        <v>124</v>
      </c>
      <c r="C94" s="135"/>
      <c r="D94" s="134"/>
      <c r="E94" s="86"/>
      <c r="F94" s="16"/>
    </row>
    <row r="95" spans="1:6" ht="14.1" customHeight="1" x14ac:dyDescent="0.2">
      <c r="A95" s="142" t="s">
        <v>39</v>
      </c>
      <c r="B95" s="143"/>
      <c r="C95" s="143"/>
      <c r="D95" s="144"/>
      <c r="E95" s="85"/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/>
      <c r="E99" s="15"/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/>
      <c r="E100" s="15"/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/>
      <c r="E101" s="15"/>
      <c r="F101" s="7"/>
    </row>
    <row r="102" spans="1:8" ht="14.1" customHeight="1" x14ac:dyDescent="0.2">
      <c r="A102" s="165"/>
      <c r="B102" s="149" t="s">
        <v>95</v>
      </c>
      <c r="C102" s="149"/>
      <c r="D102" s="78"/>
      <c r="E102" s="15"/>
      <c r="F102" s="7"/>
    </row>
    <row r="103" spans="1:8" ht="14.1" customHeight="1" x14ac:dyDescent="0.2">
      <c r="A103" s="165"/>
      <c r="B103" s="149" t="s">
        <v>96</v>
      </c>
      <c r="C103" s="149"/>
      <c r="D103" s="78"/>
      <c r="E103" s="15"/>
      <c r="F103" s="7"/>
    </row>
    <row r="104" spans="1:8" ht="14.1" customHeight="1" x14ac:dyDescent="0.2">
      <c r="A104" s="165"/>
      <c r="B104" s="149" t="s">
        <v>97</v>
      </c>
      <c r="C104" s="149"/>
      <c r="D104" s="20"/>
      <c r="E104" s="15"/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/>
      <c r="E106" s="83"/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/>
      <c r="F109" s="4"/>
      <c r="G109" s="42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/>
      <c r="F110" s="4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/>
      <c r="F111" s="4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/>
      <c r="F112" s="4"/>
    </row>
    <row r="113" spans="1:10" ht="14.1" customHeight="1" x14ac:dyDescent="0.2">
      <c r="A113" s="6" t="s">
        <v>23</v>
      </c>
      <c r="B113" s="163" t="s">
        <v>100</v>
      </c>
      <c r="C113" s="163"/>
      <c r="D113" s="163"/>
      <c r="E113" s="15"/>
      <c r="F113" s="4"/>
    </row>
    <row r="114" spans="1:10" ht="14.1" customHeight="1" x14ac:dyDescent="0.2">
      <c r="A114" s="153" t="s">
        <v>49</v>
      </c>
      <c r="B114" s="153"/>
      <c r="C114" s="153"/>
      <c r="D114" s="153"/>
      <c r="E114" s="83"/>
      <c r="F114" s="4"/>
    </row>
    <row r="115" spans="1:10" ht="14.1" customHeight="1" x14ac:dyDescent="0.2">
      <c r="A115" s="6" t="s">
        <v>24</v>
      </c>
      <c r="B115" s="163" t="s">
        <v>102</v>
      </c>
      <c r="C115" s="163"/>
      <c r="D115" s="163"/>
      <c r="E115" s="15"/>
      <c r="F115" s="4"/>
    </row>
    <row r="116" spans="1:10" ht="14.1" customHeight="1" x14ac:dyDescent="0.2">
      <c r="A116" s="155" t="s">
        <v>50</v>
      </c>
      <c r="B116" s="155"/>
      <c r="C116" s="155"/>
      <c r="D116" s="155"/>
      <c r="E116" s="83"/>
      <c r="F116" s="22"/>
      <c r="G116" s="42"/>
      <c r="H116" s="42"/>
    </row>
    <row r="117" spans="1:10" ht="14.1" customHeight="1" x14ac:dyDescent="0.2">
      <c r="A117" s="170" t="s">
        <v>122</v>
      </c>
      <c r="B117" s="170"/>
      <c r="C117" s="170"/>
      <c r="D117" s="170"/>
      <c r="E117" s="83"/>
      <c r="F117" s="4"/>
      <c r="H117" s="42"/>
    </row>
    <row r="118" spans="1:10" ht="14.1" customHeight="1" x14ac:dyDescent="0.2">
      <c r="C118" s="37"/>
      <c r="D118" s="38"/>
      <c r="E118" s="39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31">
    <mergeCell ref="A1:E2"/>
    <mergeCell ref="J14:N14"/>
    <mergeCell ref="J15:N15"/>
    <mergeCell ref="J5:N5"/>
    <mergeCell ref="J6:N6"/>
    <mergeCell ref="J7:N7"/>
    <mergeCell ref="J8:N8"/>
    <mergeCell ref="J9:N9"/>
    <mergeCell ref="J10:N10"/>
    <mergeCell ref="J11:N11"/>
    <mergeCell ref="J12:N12"/>
    <mergeCell ref="J13:N13"/>
    <mergeCell ref="B8:C8"/>
    <mergeCell ref="D8:E8"/>
    <mergeCell ref="B9:C9"/>
    <mergeCell ref="D9:E9"/>
    <mergeCell ref="B10:C10"/>
    <mergeCell ref="D10:E10"/>
    <mergeCell ref="A3:E3"/>
    <mergeCell ref="A4:E4"/>
    <mergeCell ref="A5:E5"/>
    <mergeCell ref="A6:E6"/>
    <mergeCell ref="B7:C7"/>
    <mergeCell ref="D7:E7"/>
    <mergeCell ref="A15:E15"/>
    <mergeCell ref="B16:C16"/>
    <mergeCell ref="D16:E16"/>
    <mergeCell ref="B17:C17"/>
    <mergeCell ref="D17:E17"/>
    <mergeCell ref="B18:C18"/>
    <mergeCell ref="D18:E18"/>
    <mergeCell ref="A11:E11"/>
    <mergeCell ref="B12:C12"/>
    <mergeCell ref="D12:E12"/>
    <mergeCell ref="B13:C13"/>
    <mergeCell ref="D13:E13"/>
    <mergeCell ref="A14:E14"/>
    <mergeCell ref="B23:C23"/>
    <mergeCell ref="B24:C24"/>
    <mergeCell ref="B25:C25"/>
    <mergeCell ref="B26:C26"/>
    <mergeCell ref="B27:C27"/>
    <mergeCell ref="B28:C28"/>
    <mergeCell ref="B19:C19"/>
    <mergeCell ref="D19:E19"/>
    <mergeCell ref="B20:C20"/>
    <mergeCell ref="D20:E20"/>
    <mergeCell ref="A21:E21"/>
    <mergeCell ref="B22:C22"/>
    <mergeCell ref="A36:C36"/>
    <mergeCell ref="B37:C37"/>
    <mergeCell ref="B38:C38"/>
    <mergeCell ref="B39:C39"/>
    <mergeCell ref="B40:C40"/>
    <mergeCell ref="B41:C41"/>
    <mergeCell ref="A29:D29"/>
    <mergeCell ref="A30:E30"/>
    <mergeCell ref="A31:C31"/>
    <mergeCell ref="B32:C32"/>
    <mergeCell ref="B33:C33"/>
    <mergeCell ref="A34:C34"/>
    <mergeCell ref="B48:D48"/>
    <mergeCell ref="B49:D49"/>
    <mergeCell ref="B50:D50"/>
    <mergeCell ref="B51:D51"/>
    <mergeCell ref="B52:D52"/>
    <mergeCell ref="A53:D53"/>
    <mergeCell ref="B42:C42"/>
    <mergeCell ref="B43:C43"/>
    <mergeCell ref="B44:C44"/>
    <mergeCell ref="A45:C45"/>
    <mergeCell ref="A46:C46"/>
    <mergeCell ref="B47:D47"/>
    <mergeCell ref="A61:E61"/>
    <mergeCell ref="B62:C62"/>
    <mergeCell ref="B63:C63"/>
    <mergeCell ref="B64:C64"/>
    <mergeCell ref="B65:C65"/>
    <mergeCell ref="B66:C66"/>
    <mergeCell ref="A54:E54"/>
    <mergeCell ref="A55:D55"/>
    <mergeCell ref="B56:D56"/>
    <mergeCell ref="B57:D57"/>
    <mergeCell ref="B58:D58"/>
    <mergeCell ref="B59:D59"/>
    <mergeCell ref="B74:C74"/>
    <mergeCell ref="B75:C75"/>
    <mergeCell ref="B76:C76"/>
    <mergeCell ref="B77:C77"/>
    <mergeCell ref="A78:C78"/>
    <mergeCell ref="B79:C79"/>
    <mergeCell ref="B67:C67"/>
    <mergeCell ref="A68:C68"/>
    <mergeCell ref="A70:E70"/>
    <mergeCell ref="B71:C71"/>
    <mergeCell ref="B72:C72"/>
    <mergeCell ref="B73:C73"/>
    <mergeCell ref="B87:D87"/>
    <mergeCell ref="A89:E89"/>
    <mergeCell ref="B90:D90"/>
    <mergeCell ref="B91:D91"/>
    <mergeCell ref="B93:D93"/>
    <mergeCell ref="B94:D94"/>
    <mergeCell ref="B80:C80"/>
    <mergeCell ref="A81:C81"/>
    <mergeCell ref="A83:E83"/>
    <mergeCell ref="A84:D84"/>
    <mergeCell ref="B85:D85"/>
    <mergeCell ref="B86:D86"/>
    <mergeCell ref="A95:D95"/>
    <mergeCell ref="A97:E97"/>
    <mergeCell ref="B98:C98"/>
    <mergeCell ref="B99:C99"/>
    <mergeCell ref="B100:C100"/>
    <mergeCell ref="A101:A104"/>
    <mergeCell ref="B101:C101"/>
    <mergeCell ref="B102:C102"/>
    <mergeCell ref="B103:C103"/>
    <mergeCell ref="B104:C104"/>
    <mergeCell ref="B112:D112"/>
    <mergeCell ref="B113:D113"/>
    <mergeCell ref="A114:D114"/>
    <mergeCell ref="B115:D115"/>
    <mergeCell ref="A116:D116"/>
    <mergeCell ref="A117:D117"/>
    <mergeCell ref="A106:C106"/>
    <mergeCell ref="A107:E107"/>
    <mergeCell ref="B108:D108"/>
    <mergeCell ref="B109:D109"/>
    <mergeCell ref="B110:D110"/>
    <mergeCell ref="B111:D111"/>
  </mergeCells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3:H32"/>
  <sheetViews>
    <sheetView view="pageBreakPreview" topLeftCell="A4" zoomScaleNormal="100" zoomScaleSheetLayoutView="100" workbookViewId="0">
      <selection activeCell="E92" sqref="E92"/>
    </sheetView>
  </sheetViews>
  <sheetFormatPr defaultRowHeight="12.75" x14ac:dyDescent="0.2"/>
  <cols>
    <col min="1" max="1" width="35" customWidth="1"/>
    <col min="2" max="2" width="20" customWidth="1"/>
    <col min="3" max="3" width="17.85546875" customWidth="1"/>
    <col min="4" max="4" width="19.85546875" customWidth="1"/>
    <col min="5" max="5" width="29" customWidth="1"/>
    <col min="6" max="6" width="11.5703125" customWidth="1"/>
    <col min="7" max="7" width="19.140625" customWidth="1"/>
  </cols>
  <sheetData>
    <row r="3" spans="1:8" ht="18" x14ac:dyDescent="0.2">
      <c r="A3" s="189" t="s">
        <v>123</v>
      </c>
      <c r="B3" s="189"/>
      <c r="C3" s="189"/>
      <c r="D3" s="189"/>
      <c r="E3" s="189"/>
      <c r="F3" s="52"/>
    </row>
    <row r="4" spans="1:8" ht="15" x14ac:dyDescent="0.2">
      <c r="A4" s="56"/>
      <c r="B4" s="56"/>
      <c r="C4" s="56"/>
      <c r="D4" s="56"/>
      <c r="E4" s="52"/>
      <c r="F4" s="52"/>
    </row>
    <row r="5" spans="1:8" ht="15.75" thickBot="1" x14ac:dyDescent="0.25">
      <c r="A5" s="56"/>
      <c r="B5" s="56"/>
      <c r="C5" s="56"/>
      <c r="D5" s="56"/>
      <c r="E5" s="52"/>
      <c r="F5" s="52"/>
    </row>
    <row r="6" spans="1:8" ht="25.5" customHeight="1" thickBot="1" x14ac:dyDescent="0.25">
      <c r="A6" s="104" t="s">
        <v>103</v>
      </c>
      <c r="B6" s="105" t="s">
        <v>115</v>
      </c>
      <c r="C6" s="106" t="s">
        <v>104</v>
      </c>
      <c r="D6" s="107" t="s">
        <v>106</v>
      </c>
      <c r="E6" s="205" t="s">
        <v>134</v>
      </c>
      <c r="F6" s="206"/>
    </row>
    <row r="7" spans="1:8" ht="17.25" customHeight="1" x14ac:dyDescent="0.2">
      <c r="A7" s="101" t="s">
        <v>113</v>
      </c>
      <c r="B7" s="102">
        <f>encarregado!E116</f>
        <v>11243.36</v>
      </c>
      <c r="C7" s="103">
        <v>1</v>
      </c>
      <c r="D7" s="102">
        <f>B7*C7</f>
        <v>11243.36</v>
      </c>
      <c r="E7" s="201">
        <f>D7*24</f>
        <v>269840.64000000001</v>
      </c>
      <c r="F7" s="202"/>
    </row>
    <row r="8" spans="1:8" ht="19.5" customHeight="1" x14ac:dyDescent="0.2">
      <c r="A8" s="95" t="s">
        <v>114</v>
      </c>
      <c r="B8" s="96">
        <f>'tecnico de manutenção'!E116</f>
        <v>9549.7199999999993</v>
      </c>
      <c r="C8" s="97">
        <v>3</v>
      </c>
      <c r="D8" s="96">
        <f>B8*C8</f>
        <v>28649.159999999996</v>
      </c>
      <c r="E8" s="203">
        <f>D8*24</f>
        <v>687579.83999999985</v>
      </c>
      <c r="F8" s="204"/>
    </row>
    <row r="9" spans="1:8" ht="21" customHeight="1" x14ac:dyDescent="0.2">
      <c r="A9" s="95" t="s">
        <v>121</v>
      </c>
      <c r="B9" s="96">
        <f>'mecânico de refrigeração'!E116</f>
        <v>0</v>
      </c>
      <c r="C9" s="97">
        <v>5</v>
      </c>
      <c r="D9" s="96">
        <f>B9*C9</f>
        <v>0</v>
      </c>
      <c r="E9" s="203">
        <f>D9*24</f>
        <v>0</v>
      </c>
      <c r="F9" s="204"/>
    </row>
    <row r="10" spans="1:8" ht="14.25" x14ac:dyDescent="0.2">
      <c r="A10" s="93"/>
      <c r="B10" s="70"/>
      <c r="C10" s="71"/>
      <c r="D10" s="70"/>
      <c r="E10" s="207"/>
      <c r="F10" s="208"/>
    </row>
    <row r="11" spans="1:8" ht="15.75" thickBot="1" x14ac:dyDescent="0.25">
      <c r="A11" s="190" t="s">
        <v>105</v>
      </c>
      <c r="B11" s="191"/>
      <c r="C11" s="191"/>
      <c r="D11" s="94">
        <f>SUM(D7:D10)</f>
        <v>39892.519999999997</v>
      </c>
      <c r="E11" s="209">
        <f>SUM(E7:E10)</f>
        <v>957420.47999999986</v>
      </c>
      <c r="F11" s="210"/>
    </row>
    <row r="13" spans="1:8" ht="13.5" thickBot="1" x14ac:dyDescent="0.25"/>
    <row r="14" spans="1:8" ht="15.75" thickBot="1" x14ac:dyDescent="0.25">
      <c r="A14" s="198" t="s">
        <v>144</v>
      </c>
      <c r="B14" s="199"/>
      <c r="C14" s="199"/>
      <c r="D14" s="199"/>
      <c r="E14" s="200"/>
      <c r="F14" s="54"/>
    </row>
    <row r="15" spans="1:8" ht="15" x14ac:dyDescent="0.2">
      <c r="A15" s="192" t="s">
        <v>135</v>
      </c>
      <c r="B15" s="193"/>
      <c r="C15" s="193"/>
      <c r="D15" s="194"/>
      <c r="E15" s="99">
        <f>D11</f>
        <v>39892.519999999997</v>
      </c>
      <c r="F15" s="55"/>
    </row>
    <row r="16" spans="1:8" ht="15.75" thickBot="1" x14ac:dyDescent="0.25">
      <c r="A16" s="195" t="s">
        <v>136</v>
      </c>
      <c r="B16" s="196"/>
      <c r="C16" s="196"/>
      <c r="D16" s="197"/>
      <c r="E16" s="100">
        <f>E11/2</f>
        <v>478710.23999999993</v>
      </c>
      <c r="F16" s="55"/>
      <c r="G16" s="52"/>
      <c r="H16" s="54"/>
    </row>
    <row r="17" spans="1:8" x14ac:dyDescent="0.2">
      <c r="A17" s="52"/>
      <c r="B17" s="52"/>
      <c r="C17" s="52"/>
      <c r="D17" s="53"/>
      <c r="E17" s="52"/>
      <c r="F17" s="52"/>
      <c r="G17" s="52"/>
      <c r="H17" s="52"/>
    </row>
    <row r="18" spans="1:8" ht="13.5" thickBot="1" x14ac:dyDescent="0.25">
      <c r="A18" s="52"/>
      <c r="B18" s="52"/>
      <c r="C18" s="52"/>
      <c r="D18" s="53"/>
      <c r="E18" s="52"/>
      <c r="F18" s="52"/>
      <c r="G18" s="52"/>
      <c r="H18" s="52"/>
    </row>
    <row r="19" spans="1:8" ht="51.75" thickBot="1" x14ac:dyDescent="0.25">
      <c r="A19" s="108" t="s">
        <v>137</v>
      </c>
      <c r="B19" s="111" t="s">
        <v>138</v>
      </c>
      <c r="C19" s="108" t="s">
        <v>143</v>
      </c>
      <c r="D19" s="183" t="s">
        <v>139</v>
      </c>
      <c r="E19" s="184"/>
      <c r="F19" s="52"/>
      <c r="G19" s="52"/>
      <c r="H19" s="52"/>
    </row>
    <row r="20" spans="1:8" ht="51.75" thickBot="1" x14ac:dyDescent="0.25">
      <c r="A20" s="112" t="s">
        <v>142</v>
      </c>
      <c r="B20" s="110">
        <f>E11</f>
        <v>957420.47999999986</v>
      </c>
      <c r="C20" s="109">
        <v>0.3</v>
      </c>
      <c r="D20" s="185">
        <f>B20*C20</f>
        <v>287226.14399999997</v>
      </c>
      <c r="E20" s="186"/>
      <c r="G20" s="57"/>
    </row>
    <row r="21" spans="1:8" ht="15" x14ac:dyDescent="0.2">
      <c r="A21" s="113"/>
      <c r="B21" s="114"/>
      <c r="C21" s="115"/>
      <c r="D21" s="116"/>
      <c r="E21" s="116"/>
      <c r="G21" s="57"/>
    </row>
    <row r="22" spans="1:8" ht="15.75" thickBot="1" x14ac:dyDescent="0.3">
      <c r="A22" s="72"/>
      <c r="B22" s="72"/>
      <c r="C22" s="72"/>
      <c r="D22" s="72"/>
      <c r="E22" s="75"/>
    </row>
    <row r="23" spans="1:8" ht="15.75" thickBot="1" x14ac:dyDescent="0.3">
      <c r="A23" s="180" t="s">
        <v>141</v>
      </c>
      <c r="B23" s="181"/>
      <c r="C23" s="182"/>
      <c r="D23" s="73"/>
      <c r="E23" s="73"/>
    </row>
    <row r="24" spans="1:8" ht="51" customHeight="1" thickBot="1" x14ac:dyDescent="0.3">
      <c r="A24" s="108" t="s">
        <v>137</v>
      </c>
      <c r="B24" s="187" t="s">
        <v>140</v>
      </c>
      <c r="C24" s="188"/>
      <c r="D24" s="72"/>
      <c r="E24" s="72"/>
    </row>
    <row r="25" spans="1:8" ht="28.5" customHeight="1" thickBot="1" x14ac:dyDescent="0.3">
      <c r="A25" s="109" t="s">
        <v>125</v>
      </c>
      <c r="B25" s="178">
        <f>E11+D20</f>
        <v>1244646.6239999998</v>
      </c>
      <c r="C25" s="179"/>
      <c r="D25" s="74"/>
      <c r="E25" s="98"/>
    </row>
    <row r="32" spans="1:8" x14ac:dyDescent="0.2">
      <c r="G32">
        <f>72705.57</f>
        <v>72705.570000000007</v>
      </c>
    </row>
  </sheetData>
  <mergeCells count="16">
    <mergeCell ref="A3:E3"/>
    <mergeCell ref="A11:C11"/>
    <mergeCell ref="A15:D15"/>
    <mergeCell ref="A16:D16"/>
    <mergeCell ref="A14:E14"/>
    <mergeCell ref="E7:F7"/>
    <mergeCell ref="E8:F8"/>
    <mergeCell ref="E9:F9"/>
    <mergeCell ref="E6:F6"/>
    <mergeCell ref="E10:F10"/>
    <mergeCell ref="E11:F11"/>
    <mergeCell ref="B25:C25"/>
    <mergeCell ref="A23:C23"/>
    <mergeCell ref="D19:E19"/>
    <mergeCell ref="D20:E20"/>
    <mergeCell ref="B24:C24"/>
  </mergeCells>
  <pageMargins left="1.7716535433070868" right="0.78740157480314965" top="0.98425196850393704" bottom="0.78740157480314965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encarregado</vt:lpstr>
      <vt:lpstr>tecnico de manutenção</vt:lpstr>
      <vt:lpstr>mecânico de refrigeração</vt:lpstr>
      <vt:lpstr>Planilha Resumo </vt:lpstr>
      <vt:lpstr>encarregado!Area_de_impressao</vt:lpstr>
      <vt:lpstr>'mecânico de refrigeração'!Area_de_impressao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Fernanda Carvalho Silva</dc:creator>
  <cp:lastModifiedBy>Sebastiao de Carvalho Barros</cp:lastModifiedBy>
  <cp:lastPrinted>2024-11-28T18:43:51Z</cp:lastPrinted>
  <dcterms:created xsi:type="dcterms:W3CDTF">2007-07-12T20:07:59Z</dcterms:created>
  <dcterms:modified xsi:type="dcterms:W3CDTF">2025-02-10T13:19:13Z</dcterms:modified>
</cp:coreProperties>
</file>